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jbessen/My Drive/inn4/automation/"/>
    </mc:Choice>
  </mc:AlternateContent>
  <xr:revisionPtr revIDLastSave="0" documentId="13_ncr:1_{008FDD7F-4113-DB4F-B7B8-ADBC876715B3}" xr6:coauthVersionLast="47" xr6:coauthVersionMax="47" xr10:uidLastSave="{00000000-0000-0000-0000-000000000000}"/>
  <bookViews>
    <workbookView xWindow="6300" yWindow="1400" windowWidth="22300" windowHeight="16440" activeTab="4" xr2:uid="{B6A7E4FE-8AA4-0F4F-81D7-CC2CCD7D598D}"/>
  </bookViews>
  <sheets>
    <sheet name="readme" sheetId="6" r:id="rId1"/>
    <sheet name="IO tables" sheetId="1" r:id="rId2"/>
    <sheet name="Annual" sheetId="2" r:id="rId3"/>
    <sheet name="quarterly" sheetId="3" r:id="rId4"/>
    <sheet name="productivity" sheetId="4" r:id="rId5"/>
    <sheet name="Chart1"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 l="1"/>
  <c r="D27" i="4"/>
  <c r="D26" i="4"/>
  <c r="D3" i="4"/>
  <c r="E3" i="4" s="1"/>
  <c r="D4" i="4"/>
  <c r="E4" i="4" s="1"/>
  <c r="D5" i="4"/>
  <c r="E5" i="4" s="1"/>
  <c r="D6" i="4"/>
  <c r="E6" i="4" s="1"/>
  <c r="D7" i="4"/>
  <c r="E7" i="4" s="1"/>
  <c r="D8" i="4"/>
  <c r="E8" i="4" s="1"/>
  <c r="D9" i="4"/>
  <c r="E9" i="4" s="1"/>
  <c r="D10" i="4"/>
  <c r="E10" i="4" s="1"/>
  <c r="D11" i="4"/>
  <c r="E11" i="4" s="1"/>
  <c r="D12" i="4"/>
  <c r="E12" i="4" s="1"/>
  <c r="D13" i="4"/>
  <c r="E13" i="4" s="1"/>
  <c r="D14" i="4"/>
  <c r="E14" i="4" s="1"/>
  <c r="D15" i="4"/>
  <c r="E15" i="4" s="1"/>
  <c r="D16" i="4"/>
  <c r="E16" i="4" s="1"/>
  <c r="D17" i="4"/>
  <c r="E17" i="4" s="1"/>
  <c r="D18" i="4"/>
  <c r="E18" i="4" s="1"/>
  <c r="D19" i="4"/>
  <c r="E19" i="4" s="1"/>
  <c r="D20" i="4"/>
  <c r="E20" i="4" s="1"/>
  <c r="D21" i="4"/>
  <c r="E21" i="4" s="1"/>
  <c r="D22" i="4"/>
  <c r="E22" i="4" s="1"/>
  <c r="D23" i="4"/>
  <c r="E23" i="4" s="1"/>
  <c r="D24" i="4"/>
  <c r="E24" i="4" s="1"/>
  <c r="D2" i="4"/>
  <c r="E2" i="4" s="1"/>
  <c r="E14" i="3"/>
  <c r="E15" i="3"/>
  <c r="C15" i="3"/>
  <c r="C14" i="3"/>
  <c r="D6" i="3"/>
  <c r="D7" i="3"/>
  <c r="D8" i="3"/>
  <c r="D9" i="3"/>
  <c r="D15" i="3" s="1"/>
  <c r="D10" i="3"/>
  <c r="D11" i="3"/>
  <c r="D12" i="3"/>
  <c r="D5" i="3"/>
  <c r="D14" i="3" s="1"/>
  <c r="D31" i="2"/>
  <c r="E31" i="2"/>
  <c r="F31" i="2"/>
  <c r="G31" i="2"/>
  <c r="H31" i="2"/>
  <c r="I31" i="2"/>
  <c r="J31" i="2"/>
  <c r="K31" i="2"/>
  <c r="L31" i="2"/>
  <c r="M31" i="2"/>
  <c r="N31" i="2"/>
  <c r="O31" i="2"/>
  <c r="P31" i="2"/>
  <c r="Q31" i="2"/>
  <c r="R31" i="2"/>
  <c r="S31" i="2"/>
  <c r="T31" i="2"/>
  <c r="U31" i="2"/>
  <c r="V31" i="2"/>
  <c r="W31" i="2"/>
  <c r="X31" i="2"/>
  <c r="C31" i="2"/>
  <c r="O9" i="2"/>
  <c r="P9" i="2"/>
  <c r="Q9" i="2"/>
  <c r="R9" i="2"/>
  <c r="S9" i="2"/>
  <c r="T9" i="2"/>
  <c r="U9" i="2"/>
  <c r="V9" i="2"/>
  <c r="W9" i="2"/>
  <c r="X9" i="2"/>
  <c r="D9" i="2"/>
  <c r="E9" i="2"/>
  <c r="F9" i="2"/>
  <c r="G9" i="2"/>
  <c r="H9" i="2"/>
  <c r="I9" i="2"/>
  <c r="J9" i="2"/>
  <c r="K9" i="2"/>
  <c r="L9" i="2"/>
  <c r="M9" i="2"/>
  <c r="N9" i="2"/>
  <c r="C9" i="2"/>
  <c r="P8" i="2"/>
  <c r="Q8" i="2"/>
  <c r="R8" i="2"/>
  <c r="S8" i="2"/>
  <c r="T8" i="2"/>
  <c r="U8" i="2"/>
  <c r="V8" i="2"/>
  <c r="W8" i="2"/>
  <c r="X8" i="2"/>
  <c r="F2" i="3" s="1"/>
  <c r="D8" i="2"/>
  <c r="E8" i="2"/>
  <c r="F8" i="2"/>
  <c r="G8" i="2"/>
  <c r="H8" i="2"/>
  <c r="I8" i="2"/>
  <c r="J8" i="2"/>
  <c r="K8" i="2"/>
  <c r="L8" i="2"/>
  <c r="M8" i="2"/>
  <c r="N8" i="2"/>
  <c r="O8" i="2"/>
  <c r="C8" i="2"/>
  <c r="P15" i="2"/>
  <c r="Q15" i="2"/>
  <c r="R15" i="2"/>
  <c r="S15" i="2"/>
  <c r="T15" i="2"/>
  <c r="U15" i="2"/>
  <c r="V15" i="2"/>
  <c r="W15" i="2"/>
  <c r="X15" i="2"/>
  <c r="D15" i="2"/>
  <c r="E15" i="2"/>
  <c r="F15" i="2"/>
  <c r="G15" i="2"/>
  <c r="H15" i="2"/>
  <c r="I15" i="2"/>
  <c r="J15" i="2"/>
  <c r="K15" i="2"/>
  <c r="L15" i="2"/>
  <c r="M15" i="2"/>
  <c r="N15" i="2"/>
  <c r="O15" i="2"/>
  <c r="C15" i="2"/>
  <c r="C16" i="1"/>
  <c r="D16" i="1"/>
  <c r="B16" i="1"/>
  <c r="C9" i="1"/>
  <c r="D9" i="1"/>
  <c r="B9" i="1"/>
  <c r="C8" i="1"/>
  <c r="C13" i="1" s="1"/>
  <c r="D8" i="1"/>
  <c r="D13" i="1" s="1"/>
  <c r="B8" i="1"/>
  <c r="B13" i="1" s="1"/>
  <c r="H5" i="3" l="1"/>
  <c r="H12" i="3"/>
  <c r="H10" i="3"/>
  <c r="H9" i="3"/>
  <c r="H6" i="3"/>
  <c r="F5" i="3"/>
  <c r="F12" i="3"/>
  <c r="F11" i="3"/>
  <c r="F10" i="3"/>
  <c r="F9" i="3"/>
  <c r="F8" i="3"/>
  <c r="F7" i="3"/>
  <c r="F6" i="3"/>
  <c r="H11" i="3"/>
  <c r="H8" i="3"/>
  <c r="H7" i="3"/>
  <c r="C24" i="1"/>
  <c r="C22" i="1"/>
  <c r="D22" i="1"/>
  <c r="D24" i="1"/>
  <c r="B22" i="1"/>
  <c r="E23" i="1" s="1"/>
  <c r="B24" i="1"/>
  <c r="E25" i="1" s="1"/>
  <c r="P17" i="2"/>
  <c r="P18" i="2" s="1"/>
  <c r="P23" i="2" s="1"/>
  <c r="Q17" i="2"/>
  <c r="Q18" i="2" s="1"/>
  <c r="Q23" i="2" s="1"/>
  <c r="R17" i="2"/>
  <c r="R18" i="2"/>
  <c r="R23" i="2" s="1"/>
  <c r="S17" i="2"/>
  <c r="S18" i="2"/>
  <c r="S23" i="2" s="1"/>
  <c r="T17" i="2"/>
  <c r="T18" i="2" s="1"/>
  <c r="T23" i="2" s="1"/>
  <c r="U17" i="2"/>
  <c r="U18" i="2" s="1"/>
  <c r="U23" i="2" s="1"/>
  <c r="V17" i="2"/>
  <c r="V18" i="2"/>
  <c r="V23" i="2" s="1"/>
  <c r="W17" i="2"/>
  <c r="W18" i="2"/>
  <c r="W23" i="2" s="1"/>
  <c r="X17" i="2"/>
  <c r="X18" i="2" s="1"/>
  <c r="X23" i="2" s="1"/>
  <c r="D17" i="2"/>
  <c r="D18" i="2" s="1"/>
  <c r="D23" i="2" s="1"/>
  <c r="E17" i="2"/>
  <c r="E18" i="2" s="1"/>
  <c r="E23" i="2" s="1"/>
  <c r="F17" i="2"/>
  <c r="F18" i="2"/>
  <c r="F23" i="2" s="1"/>
  <c r="G17" i="2"/>
  <c r="G18" i="2" s="1"/>
  <c r="G23" i="2" s="1"/>
  <c r="H17" i="2"/>
  <c r="H18" i="2"/>
  <c r="H23" i="2" s="1"/>
  <c r="I17" i="2"/>
  <c r="I18" i="2"/>
  <c r="I23" i="2" s="1"/>
  <c r="J17" i="2"/>
  <c r="J18" i="2" s="1"/>
  <c r="J23" i="2" s="1"/>
  <c r="K17" i="2"/>
  <c r="K18" i="2"/>
  <c r="K23" i="2" s="1"/>
  <c r="L17" i="2"/>
  <c r="L18" i="2" s="1"/>
  <c r="L23" i="2" s="1"/>
  <c r="M17" i="2"/>
  <c r="M18" i="2"/>
  <c r="M23" i="2" s="1"/>
  <c r="N17" i="2"/>
  <c r="N18" i="2" s="1"/>
  <c r="N23" i="2" s="1"/>
  <c r="O17" i="2"/>
  <c r="O18" i="2"/>
  <c r="O23" i="2" s="1"/>
  <c r="C17" i="2"/>
  <c r="C18" i="2" s="1"/>
  <c r="C23" i="2" s="1"/>
  <c r="C14" i="1"/>
  <c r="C17" i="1" s="1"/>
  <c r="C18" i="1" s="1"/>
  <c r="C20" i="1" s="1"/>
  <c r="D14" i="1"/>
  <c r="D17" i="1" s="1"/>
  <c r="D18" i="1" s="1"/>
  <c r="D20" i="1" s="1"/>
  <c r="B14" i="1"/>
  <c r="B17" i="1" s="1"/>
  <c r="B18" i="1" s="1"/>
  <c r="B20" i="1" s="1"/>
  <c r="E21" i="1" s="1"/>
  <c r="H14" i="3" l="1"/>
  <c r="H15" i="3"/>
  <c r="G5" i="3"/>
  <c r="I5" i="3" s="1"/>
  <c r="F14" i="3"/>
  <c r="G9" i="3"/>
  <c r="I9" i="3" s="1"/>
  <c r="F15" i="3"/>
  <c r="B21" i="2"/>
  <c r="G2" i="3"/>
  <c r="P35" i="2"/>
  <c r="Q35" i="2"/>
  <c r="R35" i="2"/>
  <c r="S35" i="2"/>
  <c r="T35" i="2"/>
  <c r="U35" i="2"/>
  <c r="V35" i="2"/>
  <c r="W35" i="2"/>
  <c r="X35" i="2"/>
  <c r="D35" i="2"/>
  <c r="E35" i="2"/>
  <c r="F35" i="2"/>
  <c r="G35" i="2"/>
  <c r="H35" i="2"/>
  <c r="I35" i="2"/>
  <c r="J35" i="2"/>
  <c r="K35" i="2"/>
  <c r="L35" i="2"/>
  <c r="M35" i="2"/>
  <c r="N35" i="2"/>
  <c r="O35" i="2"/>
  <c r="C35" i="2"/>
  <c r="J5" i="3" l="1"/>
  <c r="J9" i="3"/>
  <c r="S22" i="2"/>
  <c r="R22" i="2"/>
  <c r="Q22" i="2"/>
  <c r="P22" i="2"/>
  <c r="O22" i="2"/>
  <c r="N22" i="2"/>
  <c r="M22" i="2"/>
  <c r="L22" i="2"/>
  <c r="K22" i="2"/>
  <c r="J22" i="2"/>
  <c r="I22" i="2"/>
  <c r="H22" i="2"/>
  <c r="G22" i="2"/>
  <c r="F22" i="2"/>
  <c r="E22" i="2"/>
  <c r="D22" i="2"/>
  <c r="U22" i="2"/>
  <c r="V22" i="2"/>
  <c r="W22" i="2"/>
  <c r="X22" i="2"/>
  <c r="C22" i="2"/>
  <c r="T22" i="2"/>
  <c r="G10" i="3"/>
  <c r="G12" i="3"/>
  <c r="I12" i="3" s="1"/>
  <c r="J12" i="3" s="1"/>
  <c r="G11" i="3"/>
  <c r="I11" i="3" s="1"/>
  <c r="J11" i="3" s="1"/>
  <c r="G6" i="3"/>
  <c r="G7" i="3"/>
  <c r="I7" i="3" s="1"/>
  <c r="J7" i="3" s="1"/>
  <c r="G8" i="3"/>
  <c r="I8" i="3" s="1"/>
  <c r="J8" i="3" s="1"/>
  <c r="S24" i="2" l="1"/>
  <c r="S34" i="2"/>
  <c r="S36" i="2" s="1"/>
  <c r="R24" i="2"/>
  <c r="R34" i="2"/>
  <c r="R36" i="2" s="1"/>
  <c r="Q24" i="2"/>
  <c r="Q34" i="2"/>
  <c r="Q36" i="2" s="1"/>
  <c r="P24" i="2"/>
  <c r="P34" i="2"/>
  <c r="P36" i="2" s="1"/>
  <c r="O24" i="2"/>
  <c r="O34" i="2"/>
  <c r="O36" i="2" s="1"/>
  <c r="N24" i="2"/>
  <c r="N34" i="2"/>
  <c r="N36" i="2" s="1"/>
  <c r="M24" i="2"/>
  <c r="M34" i="2"/>
  <c r="M36" i="2" s="1"/>
  <c r="L24" i="2"/>
  <c r="L34" i="2"/>
  <c r="L36" i="2" s="1"/>
  <c r="K24" i="2"/>
  <c r="K34" i="2"/>
  <c r="K36" i="2" s="1"/>
  <c r="J24" i="2"/>
  <c r="J34" i="2"/>
  <c r="J36" i="2" s="1"/>
  <c r="I24" i="2"/>
  <c r="I34" i="2"/>
  <c r="I36" i="2" s="1"/>
  <c r="H24" i="2"/>
  <c r="H34" i="2"/>
  <c r="H36" i="2" s="1"/>
  <c r="G24" i="2"/>
  <c r="G34" i="2"/>
  <c r="G36" i="2" s="1"/>
  <c r="F24" i="2"/>
  <c r="F34" i="2"/>
  <c r="F36" i="2" s="1"/>
  <c r="E24" i="2"/>
  <c r="E34" i="2"/>
  <c r="E36" i="2" s="1"/>
  <c r="D24" i="2"/>
  <c r="D34" i="2"/>
  <c r="D36" i="2" s="1"/>
  <c r="U24" i="2"/>
  <c r="U34" i="2"/>
  <c r="U36" i="2" s="1"/>
  <c r="V24" i="2"/>
  <c r="V34" i="2"/>
  <c r="V36" i="2" s="1"/>
  <c r="W24" i="2"/>
  <c r="W34" i="2"/>
  <c r="W36" i="2" s="1"/>
  <c r="X24" i="2"/>
  <c r="X34" i="2"/>
  <c r="X36" i="2" s="1"/>
  <c r="C24" i="2"/>
  <c r="C34" i="2"/>
  <c r="C36" i="2" s="1"/>
  <c r="T24" i="2"/>
  <c r="T34" i="2"/>
  <c r="T36" i="2" s="1"/>
  <c r="G15" i="3"/>
  <c r="I10" i="3"/>
  <c r="G14" i="3"/>
  <c r="I6" i="3"/>
  <c r="I15" i="3" l="1"/>
  <c r="J10" i="3"/>
  <c r="J15" i="3" s="1"/>
  <c r="Y36" i="2" s="1"/>
  <c r="I14" i="3"/>
  <c r="J6" i="3"/>
  <c r="J14" i="3" s="1"/>
</calcChain>
</file>

<file path=xl/sharedStrings.xml><?xml version="1.0" encoding="utf-8"?>
<sst xmlns="http://schemas.openxmlformats.org/spreadsheetml/2006/main" count="104" uniqueCount="93">
  <si>
    <t>SW supplied by NAICS 511200</t>
  </si>
  <si>
    <t>Billlions $</t>
  </si>
  <si>
    <t>Private investment in SW</t>
  </si>
  <si>
    <t>Software</t>
  </si>
  <si>
    <t>Custom</t>
  </si>
  <si>
    <t>Own account</t>
  </si>
  <si>
    <t>Table 5.6.5. Private Fixed Investment in Intellectual Property Products by Type</t>
  </si>
  <si>
    <t>[Billions of dollars]</t>
  </si>
  <si>
    <t>Prepackaged1</t>
  </si>
  <si>
    <t xml:space="preserve">  Prepackaged1</t>
  </si>
  <si>
    <t xml:space="preserve">  Custom</t>
  </si>
  <si>
    <t xml:space="preserve">  Own account</t>
  </si>
  <si>
    <t>Prepackaged share</t>
  </si>
  <si>
    <t>Government software</t>
  </si>
  <si>
    <t xml:space="preserve">  Federal Defense</t>
  </si>
  <si>
    <t xml:space="preserve">  Federal non-defense</t>
  </si>
  <si>
    <t xml:space="preserve">  State &amp; local</t>
  </si>
  <si>
    <t>NIPA 5.9.5</t>
  </si>
  <si>
    <t>NIPA 5.9.6</t>
  </si>
  <si>
    <t>NIPA 5.9.7</t>
  </si>
  <si>
    <t>NIPA 5.6.5</t>
  </si>
  <si>
    <t>Use_SUT_Detail</t>
  </si>
  <si>
    <t>Govt prepackaged</t>
  </si>
  <si>
    <t>Govt custom + own account</t>
  </si>
  <si>
    <t>assumes same share as private investment</t>
  </si>
  <si>
    <t>Output</t>
  </si>
  <si>
    <t xml:space="preserve">  Custom + Own-account</t>
  </si>
  <si>
    <t xml:space="preserve"> output of NAICS 511200</t>
  </si>
  <si>
    <t>sum govt+pvt</t>
  </si>
  <si>
    <t>TOTAL</t>
  </si>
  <si>
    <t>Ratio private investment / Total</t>
  </si>
  <si>
    <t xml:space="preserve">  mean</t>
  </si>
  <si>
    <t>source</t>
  </si>
  <si>
    <t xml:space="preserve">  Prepackaged</t>
  </si>
  <si>
    <t>60</t>
  </si>
  <si>
    <t>Federal defense</t>
  </si>
  <si>
    <t>Federal nondefense</t>
  </si>
  <si>
    <t>66</t>
  </si>
  <si>
    <t>State &amp; local</t>
  </si>
  <si>
    <t>Table 5.9.5. Gross Government Fixed Investment by Type</t>
  </si>
  <si>
    <t>TOTAL govt</t>
  </si>
  <si>
    <t>prepackaged share</t>
  </si>
  <si>
    <t>Total custom+own account</t>
  </si>
  <si>
    <t>assume govt prepackaged share = private share</t>
  </si>
  <si>
    <t>govt prepackaged</t>
  </si>
  <si>
    <t>govt custom+own account</t>
  </si>
  <si>
    <t>private prepackaged/ total prepackaged</t>
  </si>
  <si>
    <t>mean</t>
  </si>
  <si>
    <t>assume pvt prepackaged/total prepackaged investment ratio fixed</t>
  </si>
  <si>
    <t>Total prepackaged</t>
  </si>
  <si>
    <t>Table 5.6.4. Price Indexes for Private Fixed Investment in Intellectual Property Products by Type</t>
  </si>
  <si>
    <t>[Index numbers, 2017=100]</t>
  </si>
  <si>
    <t>Custom+ownaccount</t>
  </si>
  <si>
    <t>Deflated</t>
  </si>
  <si>
    <t>2024Q1</t>
  </si>
  <si>
    <t>B985RC</t>
  </si>
  <si>
    <t>2024Q2</t>
  </si>
  <si>
    <t>2024Q3</t>
  </si>
  <si>
    <t>2024Q4</t>
  </si>
  <si>
    <t>2025Q1</t>
  </si>
  <si>
    <t>2025Q2</t>
  </si>
  <si>
    <t>2025Q3</t>
  </si>
  <si>
    <t>2025Q4</t>
  </si>
  <si>
    <t>BEA quarterly flatfile</t>
  </si>
  <si>
    <t>B985RG</t>
  </si>
  <si>
    <t>Fisher Price Index</t>
  </si>
  <si>
    <t>Gross private investment</t>
  </si>
  <si>
    <t>real</t>
  </si>
  <si>
    <t>real (bill $2017)</t>
  </si>
  <si>
    <t>Y056RC</t>
  </si>
  <si>
    <t>govt sw, current dollar</t>
  </si>
  <si>
    <t>Current dollar, pvt investment</t>
  </si>
  <si>
    <t>prepackaged share of pvt (assume ==2024)</t>
  </si>
  <si>
    <t>private prepackaged</t>
  </si>
  <si>
    <t>mean annual</t>
  </si>
  <si>
    <t>est. total prepackaged</t>
  </si>
  <si>
    <t>est. total custom+ own</t>
  </si>
  <si>
    <t>est total</t>
  </si>
  <si>
    <t>estimated from quarterly data</t>
  </si>
  <si>
    <t>SW developers (CPS) annual mean</t>
  </si>
  <si>
    <t>SW output (bill. $2017)</t>
  </si>
  <si>
    <t>output/ developer</t>
  </si>
  <si>
    <t>log prod</t>
  </si>
  <si>
    <t>This sheet obtains a labor productivity measure for software developers as the deflated software output for the US divided by the number of software developers.</t>
  </si>
  <si>
    <t xml:space="preserve">The output is calculated from annual BEA measures of software investment by private firms as well as government and also software consumption and exports </t>
  </si>
  <si>
    <t>The latter are obtained using the BEA  Input/output use tables for the software publishing industry, NAICS 511200; there are available only every 5 year</t>
  </si>
  <si>
    <t>The labor measure counts software developer, the main occupation producing software, from the Current Population Survey. This excludes related occupations including computer programmers.</t>
  </si>
  <si>
    <t>The software investment data are divided into prepackaged software, custom software, and own account software.</t>
  </si>
  <si>
    <t>We assume that the output of software publishing firms includes prepackaged software but not custom or own account software.</t>
  </si>
  <si>
    <t xml:space="preserve">We use BEA deflators for the three types of software </t>
  </si>
  <si>
    <t>We make two assumptions:</t>
  </si>
  <si>
    <t>1. the share of prepackaged software in government investment is the same as the share in private investment</t>
  </si>
  <si>
    <t>2. the ratio of total prepackaged software to private prepackaged software remains roughly constant. We find this to be true in the IO table and we use this assumption to calculate total prepackaged software in intervening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</si>
</sst>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3" x14ac:knownFonts="1">
    <font>
      <sz val="12"/>
      <color theme="1"/>
      <name val="Aptos Narrow"/>
      <family val="2"/>
      <scheme val="minor"/>
    </font>
    <font>
      <sz val="12"/>
      <color theme="1"/>
      <name val="Aptos Narrow"/>
      <family val="2"/>
      <scheme val="minor"/>
    </font>
    <font>
      <sz val="12"/>
      <color rgb="FFFF0000"/>
      <name val="Aptos Narrow"/>
      <family val="2"/>
      <scheme val="minor"/>
    </font>
    <font>
      <sz val="12"/>
      <color rgb="FF000000"/>
      <name val="Aptos Narrow"/>
      <family val="2"/>
      <scheme val="minor"/>
    </font>
    <font>
      <sz val="16"/>
      <color theme="1"/>
      <name val="Helvetica Neue"/>
      <family val="2"/>
    </font>
    <font>
      <sz val="8"/>
      <name val="Aptos Narrow"/>
      <family val="2"/>
      <scheme val="minor"/>
    </font>
    <font>
      <sz val="11"/>
      <color rgb="FF000000"/>
      <name val="Aptos Narrow"/>
      <family val="2"/>
      <scheme val="minor"/>
    </font>
    <font>
      <sz val="12"/>
      <color rgb="FF4F4F4F"/>
      <name val="Helvetica Neue"/>
      <family val="2"/>
    </font>
    <font>
      <b/>
      <sz val="12"/>
      <color rgb="FF4F4F4F"/>
      <name val="Helvetica Neue"/>
      <family val="2"/>
    </font>
    <font>
      <b/>
      <sz val="16"/>
      <color theme="1"/>
      <name val="Aptos Narrow"/>
      <scheme val="minor"/>
    </font>
    <font>
      <sz val="14"/>
      <color rgb="FF212529"/>
      <name val="Helvetica Neue"/>
      <family val="2"/>
    </font>
    <font>
      <sz val="14"/>
      <color theme="1"/>
      <name val="Helvetica Neue"/>
      <family val="2"/>
    </font>
    <font>
      <sz val="10"/>
      <color rgb="FF000000"/>
      <name val="Arial Unicode MS"/>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3" fillId="0" borderId="0" xfId="0" applyFont="1"/>
    <xf numFmtId="0" fontId="4" fillId="0" borderId="0" xfId="0" applyFont="1"/>
    <xf numFmtId="9" fontId="0" fillId="0" borderId="0" xfId="1" applyFont="1"/>
    <xf numFmtId="2" fontId="0" fillId="0" borderId="0" xfId="0" applyNumberFormat="1"/>
    <xf numFmtId="164" fontId="0" fillId="0" borderId="0" xfId="0" applyNumberFormat="1"/>
    <xf numFmtId="165" fontId="0" fillId="0" borderId="0" xfId="1" applyNumberFormat="1" applyFont="1"/>
    <xf numFmtId="165" fontId="0" fillId="0" borderId="0" xfId="0" applyNumberFormat="1"/>
    <xf numFmtId="0" fontId="3" fillId="0" borderId="1" xfId="0" applyFont="1" applyBorder="1"/>
    <xf numFmtId="1" fontId="3" fillId="0" borderId="1" xfId="0" applyNumberFormat="1" applyFont="1" applyBorder="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3" fontId="0" fillId="0" borderId="0" xfId="0" applyNumberFormat="1"/>
    <xf numFmtId="3" fontId="3" fillId="0" borderId="0" xfId="0" applyNumberFormat="1" applyFont="1"/>
    <xf numFmtId="0" fontId="0" fillId="0" borderId="0" xfId="0" applyAlignment="1">
      <alignment horizontal="center" wrapText="1"/>
    </xf>
    <xf numFmtId="0" fontId="0" fillId="0" borderId="0" xfId="0" applyAlignment="1">
      <alignment wrapText="1"/>
    </xf>
    <xf numFmtId="0" fontId="12" fillId="0" borderId="0" xfId="0" applyFont="1" applyAlignment="1">
      <alignment wrapText="1"/>
    </xf>
    <xf numFmtId="166" fontId="0" fillId="0" borderId="0" xfId="0" applyNumberFormat="1"/>
    <xf numFmtId="9" fontId="0" fillId="0" borderId="0" xfId="0" applyNumberFormat="1"/>
    <xf numFmtId="164" fontId="2" fillId="0" borderId="0" xfId="0" applyNumberFormat="1" applyFont="1"/>
    <xf numFmtId="0" fontId="2" fillId="0" borderId="0" xfId="0" applyFont="1"/>
    <xf numFmtId="0" fontId="0" fillId="0" borderId="0" xfId="0" applyAlignment="1">
      <alignment horizontal="right" wrapText="1"/>
    </xf>
    <xf numFmtId="1"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productivity</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7844884774018629E-2"/>
          <c:y val="8.3191919191919206E-2"/>
          <c:w val="0.93871189178275793"/>
          <c:h val="0.84384188340093846"/>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productivity!$A$2:$A$24</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numCache>
            </c:numRef>
          </c:cat>
          <c:val>
            <c:numRef>
              <c:f>productivity!$E$2:$E$24</c:f>
              <c:numCache>
                <c:formatCode>0.0</c:formatCode>
                <c:ptCount val="23"/>
                <c:pt idx="0">
                  <c:v>12.370117847287538</c:v>
                </c:pt>
                <c:pt idx="1">
                  <c:v>12.413599162646843</c:v>
                </c:pt>
                <c:pt idx="2">
                  <c:v>12.482015199804026</c:v>
                </c:pt>
                <c:pt idx="3">
                  <c:v>12.521544925580207</c:v>
                </c:pt>
                <c:pt idx="4">
                  <c:v>12.546026225807717</c:v>
                </c:pt>
                <c:pt idx="5">
                  <c:v>12.49509277616789</c:v>
                </c:pt>
                <c:pt idx="6">
                  <c:v>12.611021695250516</c:v>
                </c:pt>
                <c:pt idx="7">
                  <c:v>12.566519864440171</c:v>
                </c:pt>
                <c:pt idx="8">
                  <c:v>12.660743269896255</c:v>
                </c:pt>
                <c:pt idx="9">
                  <c:v>12.736808474955211</c:v>
                </c:pt>
                <c:pt idx="10">
                  <c:v>12.794798444695619</c:v>
                </c:pt>
                <c:pt idx="11">
                  <c:v>12.766465403274001</c:v>
                </c:pt>
                <c:pt idx="12">
                  <c:v>12.749637182916025</c:v>
                </c:pt>
                <c:pt idx="13">
                  <c:v>12.773601403485941</c:v>
                </c:pt>
                <c:pt idx="14">
                  <c:v>12.861034623988527</c:v>
                </c:pt>
                <c:pt idx="15">
                  <c:v>12.907280288031236</c:v>
                </c:pt>
                <c:pt idx="16">
                  <c:v>12.908578908302415</c:v>
                </c:pt>
                <c:pt idx="17">
                  <c:v>12.922103215456374</c:v>
                </c:pt>
                <c:pt idx="18">
                  <c:v>13.04672069490648</c:v>
                </c:pt>
                <c:pt idx="19">
                  <c:v>13.114830180988044</c:v>
                </c:pt>
                <c:pt idx="20">
                  <c:v>13.166193512320078</c:v>
                </c:pt>
                <c:pt idx="21">
                  <c:v>13.261404319439039</c:v>
                </c:pt>
                <c:pt idx="22">
                  <c:v>13.293352753578136</c:v>
                </c:pt>
              </c:numCache>
            </c:numRef>
          </c:val>
          <c:smooth val="0"/>
          <c:extLst>
            <c:ext xmlns:c16="http://schemas.microsoft.com/office/drawing/2014/chart" uri="{C3380CC4-5D6E-409C-BE32-E72D297353CC}">
              <c16:uniqueId val="{00000001-3D2C-4E41-8CD7-5D7F1FD8534A}"/>
            </c:ext>
          </c:extLst>
        </c:ser>
        <c:dLbls>
          <c:showLegendKey val="0"/>
          <c:showVal val="0"/>
          <c:showCatName val="0"/>
          <c:showSerName val="0"/>
          <c:showPercent val="0"/>
          <c:showBubbleSize val="0"/>
        </c:dLbls>
        <c:smooth val="0"/>
        <c:axId val="141744704"/>
        <c:axId val="141750976"/>
      </c:lineChart>
      <c:catAx>
        <c:axId val="14174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50976"/>
        <c:crosses val="autoZero"/>
        <c:auto val="1"/>
        <c:lblAlgn val="ctr"/>
        <c:lblOffset val="100"/>
        <c:noMultiLvlLbl val="0"/>
      </c:catAx>
      <c:valAx>
        <c:axId val="1417509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44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1592A9-BA3D-F64F-9D95-1FE610FA9550}">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774D307A-3FA2-5902-C4A6-A3BE843114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A7F89-AF39-0D4A-BAD9-EFBCC0F85D2A}">
  <dimension ref="A2:A12"/>
  <sheetViews>
    <sheetView workbookViewId="0">
      <selection activeCell="C22" sqref="C22"/>
    </sheetView>
  </sheetViews>
  <sheetFormatPr baseColWidth="10" defaultRowHeight="16" x14ac:dyDescent="0.2"/>
  <cols>
    <col min="1" max="1" width="98.1640625" style="20" customWidth="1"/>
  </cols>
  <sheetData>
    <row r="2" spans="1:1" ht="34" x14ac:dyDescent="0.2">
      <c r="A2" s="20" t="s">
        <v>83</v>
      </c>
    </row>
    <row r="3" spans="1:1" ht="34" x14ac:dyDescent="0.2">
      <c r="A3" s="20" t="s">
        <v>84</v>
      </c>
    </row>
    <row r="4" spans="1:1" ht="34" x14ac:dyDescent="0.2">
      <c r="A4" s="20" t="s">
        <v>85</v>
      </c>
    </row>
    <row r="5" spans="1:1" ht="34" x14ac:dyDescent="0.2">
      <c r="A5" s="20" t="s">
        <v>86</v>
      </c>
    </row>
    <row r="6" spans="1:1" ht="17" x14ac:dyDescent="0.2">
      <c r="A6" s="20" t="s">
        <v>87</v>
      </c>
    </row>
    <row r="7" spans="1:1" ht="34" x14ac:dyDescent="0.2">
      <c r="A7" s="20" t="s">
        <v>88</v>
      </c>
    </row>
    <row r="8" spans="1:1" ht="17" x14ac:dyDescent="0.2">
      <c r="A8" s="20" t="s">
        <v>89</v>
      </c>
    </row>
    <row r="10" spans="1:1" ht="17" x14ac:dyDescent="0.2">
      <c r="A10" s="20" t="s">
        <v>90</v>
      </c>
    </row>
    <row r="11" spans="1:1" ht="17" x14ac:dyDescent="0.2">
      <c r="A11" s="20" t="s">
        <v>91</v>
      </c>
    </row>
    <row r="12" spans="1:1" ht="34" x14ac:dyDescent="0.2">
      <c r="A12" s="20"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329C-4AFE-364A-94A5-F8813CBA7258}">
  <dimension ref="A1:E25"/>
  <sheetViews>
    <sheetView zoomScale="130" zoomScaleNormal="130" workbookViewId="0">
      <selection activeCell="E25" sqref="E25"/>
    </sheetView>
  </sheetViews>
  <sheetFormatPr baseColWidth="10" defaultRowHeight="16" x14ac:dyDescent="0.2"/>
  <cols>
    <col min="1" max="1" width="31.1640625" customWidth="1"/>
  </cols>
  <sheetData>
    <row r="1" spans="1:5" x14ac:dyDescent="0.2">
      <c r="B1" t="s">
        <v>1</v>
      </c>
    </row>
    <row r="2" spans="1:5" x14ac:dyDescent="0.2">
      <c r="A2" s="1"/>
      <c r="B2" s="8">
        <v>2007</v>
      </c>
      <c r="C2" s="8">
        <v>2012</v>
      </c>
      <c r="D2" s="9">
        <v>2017</v>
      </c>
      <c r="E2" t="s">
        <v>32</v>
      </c>
    </row>
    <row r="3" spans="1:5" x14ac:dyDescent="0.2">
      <c r="A3" s="1" t="s">
        <v>0</v>
      </c>
      <c r="B3" s="5">
        <v>168.977</v>
      </c>
      <c r="C3" s="5">
        <v>214.32400000000001</v>
      </c>
      <c r="D3" s="5">
        <v>324.68</v>
      </c>
      <c r="E3" t="s">
        <v>21</v>
      </c>
    </row>
    <row r="4" spans="1:5" x14ac:dyDescent="0.2">
      <c r="A4" t="s">
        <v>2</v>
      </c>
      <c r="B4" s="5">
        <v>206.4</v>
      </c>
      <c r="C4" s="5">
        <v>272.10000000000002</v>
      </c>
      <c r="D4" s="5">
        <v>382.9</v>
      </c>
      <c r="E4" t="s">
        <v>20</v>
      </c>
    </row>
    <row r="5" spans="1:5" x14ac:dyDescent="0.2">
      <c r="A5" t="s">
        <v>9</v>
      </c>
      <c r="B5" s="5">
        <v>80.400000000000006</v>
      </c>
      <c r="C5" s="5">
        <v>102.7</v>
      </c>
      <c r="D5" s="5">
        <v>158</v>
      </c>
      <c r="E5" t="s">
        <v>20</v>
      </c>
    </row>
    <row r="6" spans="1:5" x14ac:dyDescent="0.2">
      <c r="A6" t="s">
        <v>10</v>
      </c>
      <c r="B6" s="5">
        <v>82.4</v>
      </c>
      <c r="C6" s="5">
        <v>119.1</v>
      </c>
      <c r="D6" s="5">
        <v>159.4</v>
      </c>
      <c r="E6" t="s">
        <v>20</v>
      </c>
    </row>
    <row r="7" spans="1:5" x14ac:dyDescent="0.2">
      <c r="A7" t="s">
        <v>11</v>
      </c>
      <c r="B7" s="5">
        <v>43.6</v>
      </c>
      <c r="C7" s="5">
        <v>50.3</v>
      </c>
      <c r="D7" s="5">
        <v>65.599999999999994</v>
      </c>
      <c r="E7" t="s">
        <v>20</v>
      </c>
    </row>
    <row r="8" spans="1:5" x14ac:dyDescent="0.2">
      <c r="A8" t="s">
        <v>12</v>
      </c>
      <c r="B8" s="3">
        <f>B5/B4</f>
        <v>0.38953488372093026</v>
      </c>
      <c r="C8" s="3">
        <f t="shared" ref="C8:D8" si="0">C5/C4</f>
        <v>0.37743476662991543</v>
      </c>
      <c r="D8" s="3">
        <f t="shared" si="0"/>
        <v>0.4126403760773048</v>
      </c>
    </row>
    <row r="9" spans="1:5" x14ac:dyDescent="0.2">
      <c r="A9" t="s">
        <v>13</v>
      </c>
      <c r="B9" s="5">
        <f>SUM(B10:B12)</f>
        <v>33.9</v>
      </c>
      <c r="C9" s="5">
        <f t="shared" ref="C9:D9" si="1">SUM(C10:C12)</f>
        <v>43.2</v>
      </c>
      <c r="D9" s="5">
        <f t="shared" si="1"/>
        <v>65.3</v>
      </c>
    </row>
    <row r="10" spans="1:5" x14ac:dyDescent="0.2">
      <c r="A10" t="s">
        <v>14</v>
      </c>
      <c r="B10" s="5">
        <v>6.8</v>
      </c>
      <c r="C10" s="5">
        <v>9</v>
      </c>
      <c r="D10" s="5">
        <v>13.2</v>
      </c>
      <c r="E10" t="s">
        <v>17</v>
      </c>
    </row>
    <row r="11" spans="1:5" x14ac:dyDescent="0.2">
      <c r="A11" t="s">
        <v>15</v>
      </c>
      <c r="B11" s="5">
        <v>14.6</v>
      </c>
      <c r="C11" s="5">
        <v>20.3</v>
      </c>
      <c r="D11" s="5">
        <v>28.7</v>
      </c>
      <c r="E11" t="s">
        <v>18</v>
      </c>
    </row>
    <row r="12" spans="1:5" x14ac:dyDescent="0.2">
      <c r="A12" t="s">
        <v>16</v>
      </c>
      <c r="B12" s="5">
        <v>12.5</v>
      </c>
      <c r="C12" s="5">
        <v>13.9</v>
      </c>
      <c r="D12" s="5">
        <v>23.4</v>
      </c>
      <c r="E12" t="s">
        <v>19</v>
      </c>
    </row>
    <row r="13" spans="1:5" x14ac:dyDescent="0.2">
      <c r="A13" t="s">
        <v>22</v>
      </c>
      <c r="B13" s="5">
        <f>B8*B9</f>
        <v>13.205232558139535</v>
      </c>
      <c r="C13" s="5">
        <f t="shared" ref="C13:D13" si="2">C8*C9</f>
        <v>16.305181918412348</v>
      </c>
      <c r="D13" s="5">
        <f t="shared" si="2"/>
        <v>26.945416557848002</v>
      </c>
      <c r="E13" t="s">
        <v>24</v>
      </c>
    </row>
    <row r="14" spans="1:5" x14ac:dyDescent="0.2">
      <c r="A14" t="s">
        <v>23</v>
      </c>
      <c r="B14" s="5">
        <f>B9-B13</f>
        <v>20.694767441860463</v>
      </c>
      <c r="C14" s="5">
        <f t="shared" ref="C14:D14" si="3">C9-C13</f>
        <v>26.894818081587655</v>
      </c>
      <c r="D14" s="5">
        <f t="shared" si="3"/>
        <v>38.354583442151991</v>
      </c>
    </row>
    <row r="15" spans="1:5" x14ac:dyDescent="0.2">
      <c r="A15" t="s">
        <v>25</v>
      </c>
    </row>
    <row r="16" spans="1:5" x14ac:dyDescent="0.2">
      <c r="A16" t="s">
        <v>33</v>
      </c>
      <c r="B16" s="5">
        <f>B3</f>
        <v>168.977</v>
      </c>
      <c r="C16" s="5">
        <f t="shared" ref="C16:D16" si="4">C3</f>
        <v>214.32400000000001</v>
      </c>
      <c r="D16" s="5">
        <f t="shared" si="4"/>
        <v>324.68</v>
      </c>
      <c r="E16" t="s">
        <v>27</v>
      </c>
    </row>
    <row r="17" spans="1:5" x14ac:dyDescent="0.2">
      <c r="A17" t="s">
        <v>26</v>
      </c>
      <c r="B17" s="5">
        <f>B14+B6+B7</f>
        <v>146.69476744186048</v>
      </c>
      <c r="C17" s="5">
        <f t="shared" ref="C17:D17" si="5">C14+C6+C7</f>
        <v>196.29481808158766</v>
      </c>
      <c r="D17" s="5">
        <f t="shared" si="5"/>
        <v>263.35458344215203</v>
      </c>
      <c r="E17" t="s">
        <v>28</v>
      </c>
    </row>
    <row r="18" spans="1:5" x14ac:dyDescent="0.2">
      <c r="A18" t="s">
        <v>29</v>
      </c>
      <c r="B18" s="5">
        <f>B17+B16</f>
        <v>315.67176744186048</v>
      </c>
      <c r="C18" s="5">
        <f t="shared" ref="C18:D18" si="6">C17+C16</f>
        <v>410.61881808158768</v>
      </c>
      <c r="D18" s="5">
        <f t="shared" si="6"/>
        <v>588.0345834421521</v>
      </c>
    </row>
    <row r="19" spans="1:5" x14ac:dyDescent="0.2">
      <c r="B19" s="5"/>
      <c r="C19" s="5"/>
      <c r="D19" s="5"/>
    </row>
    <row r="20" spans="1:5" x14ac:dyDescent="0.2">
      <c r="A20" t="s">
        <v>30</v>
      </c>
      <c r="B20" s="6">
        <f>B4/B18</f>
        <v>0.65384371137344166</v>
      </c>
      <c r="C20" s="6">
        <f t="shared" ref="C20:D20" si="7">C4/C18</f>
        <v>0.66265837808226136</v>
      </c>
      <c r="D20" s="6">
        <f t="shared" si="7"/>
        <v>0.65115217842909023</v>
      </c>
    </row>
    <row r="21" spans="1:5" x14ac:dyDescent="0.2">
      <c r="A21" t="s">
        <v>31</v>
      </c>
      <c r="E21" s="7">
        <f>AVERAGE(B20:D20)</f>
        <v>0.65588475596159779</v>
      </c>
    </row>
    <row r="22" spans="1:5" x14ac:dyDescent="0.2">
      <c r="B22" s="4">
        <f>B16/(B6+B7)</f>
        <v>1.3410873015873017</v>
      </c>
      <c r="C22" s="4">
        <f t="shared" ref="C22:D22" si="8">C16/(C6+C7)</f>
        <v>1.2651948051948054</v>
      </c>
      <c r="D22" s="4">
        <f t="shared" si="8"/>
        <v>1.4430222222222222</v>
      </c>
    </row>
    <row r="23" spans="1:5" x14ac:dyDescent="0.2">
      <c r="E23" s="7">
        <f>AVERAGE(B22:D22)</f>
        <v>1.3497681096681096</v>
      </c>
    </row>
    <row r="24" spans="1:5" x14ac:dyDescent="0.2">
      <c r="A24" t="s">
        <v>46</v>
      </c>
      <c r="B24" s="6">
        <f>B5/B16</f>
        <v>0.47580439941530506</v>
      </c>
      <c r="C24" s="6">
        <f t="shared" ref="C24:D24" si="9">C5/C16</f>
        <v>0.47918105298519997</v>
      </c>
      <c r="D24" s="6">
        <f t="shared" si="9"/>
        <v>0.48663299248490821</v>
      </c>
    </row>
    <row r="25" spans="1:5" x14ac:dyDescent="0.2">
      <c r="A25" t="s">
        <v>47</v>
      </c>
      <c r="E25" s="7">
        <f>AVERAGE(B24:D24)</f>
        <v>0.4805394816284711</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65D3-121E-F349-9418-E5F5FB603FE1}">
  <dimension ref="A1:Y37"/>
  <sheetViews>
    <sheetView workbookViewId="0">
      <pane xSplit="2" ySplit="1" topLeftCell="C9" activePane="bottomRight" state="frozen"/>
      <selection pane="topRight" activeCell="C1" sqref="C1"/>
      <selection pane="bottomLeft" activeCell="A2" sqref="A2"/>
      <selection pane="bottomRight" activeCell="B20" sqref="B20"/>
    </sheetView>
  </sheetViews>
  <sheetFormatPr baseColWidth="10" defaultRowHeight="16" x14ac:dyDescent="0.2"/>
  <cols>
    <col min="1" max="1" width="4.6640625" customWidth="1"/>
    <col min="2" max="2" width="32" customWidth="1"/>
    <col min="3" max="24" width="7.83203125" customWidth="1"/>
    <col min="25" max="25" width="7.6640625" customWidth="1"/>
  </cols>
  <sheetData>
    <row r="1" spans="1:25" ht="20" x14ac:dyDescent="0.2">
      <c r="A1" s="2"/>
      <c r="C1">
        <v>2003</v>
      </c>
      <c r="D1">
        <v>2004</v>
      </c>
      <c r="E1">
        <v>2005</v>
      </c>
      <c r="F1">
        <v>2006</v>
      </c>
      <c r="G1">
        <v>2007</v>
      </c>
      <c r="H1">
        <v>2008</v>
      </c>
      <c r="I1">
        <v>2009</v>
      </c>
      <c r="J1">
        <v>2010</v>
      </c>
      <c r="K1">
        <v>2011</v>
      </c>
      <c r="L1">
        <v>2012</v>
      </c>
      <c r="M1">
        <v>2013</v>
      </c>
      <c r="N1">
        <v>2014</v>
      </c>
      <c r="O1">
        <v>2015</v>
      </c>
      <c r="P1">
        <v>2016</v>
      </c>
      <c r="Q1">
        <v>2017</v>
      </c>
      <c r="R1">
        <v>2018</v>
      </c>
      <c r="S1">
        <v>2019</v>
      </c>
      <c r="T1">
        <v>2020</v>
      </c>
      <c r="U1">
        <v>2021</v>
      </c>
      <c r="V1">
        <v>2022</v>
      </c>
      <c r="W1">
        <v>2023</v>
      </c>
      <c r="X1">
        <v>2024</v>
      </c>
      <c r="Y1">
        <v>2025</v>
      </c>
    </row>
    <row r="2" spans="1:25" ht="18" x14ac:dyDescent="0.2">
      <c r="A2" s="14" t="s">
        <v>6</v>
      </c>
    </row>
    <row r="3" spans="1:25" ht="18" x14ac:dyDescent="0.2">
      <c r="A3" s="15" t="s">
        <v>7</v>
      </c>
    </row>
    <row r="4" spans="1:25" x14ac:dyDescent="0.2">
      <c r="A4" s="11">
        <v>2</v>
      </c>
      <c r="B4" s="12" t="s">
        <v>3</v>
      </c>
      <c r="C4" s="12">
        <v>155</v>
      </c>
      <c r="D4" s="12">
        <v>166.3</v>
      </c>
      <c r="E4" s="12">
        <v>178.6</v>
      </c>
      <c r="F4" s="12">
        <v>189.5</v>
      </c>
      <c r="G4" s="12">
        <v>206.4</v>
      </c>
      <c r="H4" s="12">
        <v>223.8</v>
      </c>
      <c r="I4" s="12">
        <v>226</v>
      </c>
      <c r="J4" s="12">
        <v>226.4</v>
      </c>
      <c r="K4" s="12">
        <v>249.8</v>
      </c>
      <c r="L4" s="12">
        <v>272.10000000000002</v>
      </c>
      <c r="M4" s="12">
        <v>285.60000000000002</v>
      </c>
      <c r="N4" s="12">
        <v>303.7</v>
      </c>
      <c r="O4" s="12">
        <v>316.3</v>
      </c>
      <c r="P4" s="12">
        <v>347.9</v>
      </c>
      <c r="Q4" s="12">
        <v>382.9</v>
      </c>
      <c r="R4" s="12">
        <v>422.8</v>
      </c>
      <c r="S4" s="12">
        <v>447.4</v>
      </c>
      <c r="T4" s="12">
        <v>478.2</v>
      </c>
      <c r="U4" s="12">
        <v>533.1</v>
      </c>
      <c r="V4" s="12">
        <v>601</v>
      </c>
      <c r="W4" s="12">
        <v>644.6</v>
      </c>
      <c r="X4" s="12">
        <v>693</v>
      </c>
    </row>
    <row r="5" spans="1:25" x14ac:dyDescent="0.2">
      <c r="A5" s="11">
        <v>3</v>
      </c>
      <c r="B5" s="11" t="s">
        <v>8</v>
      </c>
      <c r="C5" s="11">
        <v>65.099999999999994</v>
      </c>
      <c r="D5" s="11">
        <v>70.8</v>
      </c>
      <c r="E5" s="11">
        <v>75.099999999999994</v>
      </c>
      <c r="F5" s="11">
        <v>77</v>
      </c>
      <c r="G5" s="11">
        <v>80.400000000000006</v>
      </c>
      <c r="H5" s="11">
        <v>86.9</v>
      </c>
      <c r="I5" s="11">
        <v>88.7</v>
      </c>
      <c r="J5" s="11">
        <v>80.3</v>
      </c>
      <c r="K5" s="11">
        <v>91.7</v>
      </c>
      <c r="L5" s="11">
        <v>102.7</v>
      </c>
      <c r="M5" s="11">
        <v>110.4</v>
      </c>
      <c r="N5" s="11">
        <v>117.8</v>
      </c>
      <c r="O5" s="11">
        <v>127</v>
      </c>
      <c r="P5" s="11">
        <v>141.1</v>
      </c>
      <c r="Q5" s="11">
        <v>158</v>
      </c>
      <c r="R5" s="11">
        <v>180.5</v>
      </c>
      <c r="S5" s="11">
        <v>196.6</v>
      </c>
      <c r="T5" s="11">
        <v>215.3</v>
      </c>
      <c r="U5" s="11">
        <v>244.5</v>
      </c>
      <c r="V5" s="11">
        <v>278.60000000000002</v>
      </c>
      <c r="W5" s="11">
        <v>301.5</v>
      </c>
      <c r="X5" s="11">
        <v>334.6</v>
      </c>
    </row>
    <row r="6" spans="1:25" x14ac:dyDescent="0.2">
      <c r="A6" s="11">
        <v>4</v>
      </c>
      <c r="B6" s="11" t="s">
        <v>4</v>
      </c>
      <c r="C6" s="11">
        <v>56.2</v>
      </c>
      <c r="D6" s="11">
        <v>58.7</v>
      </c>
      <c r="E6" s="11">
        <v>65.8</v>
      </c>
      <c r="F6" s="11">
        <v>73.3</v>
      </c>
      <c r="G6" s="11">
        <v>82.4</v>
      </c>
      <c r="H6" s="11">
        <v>91.1</v>
      </c>
      <c r="I6" s="11">
        <v>90.9</v>
      </c>
      <c r="J6" s="11">
        <v>100.4</v>
      </c>
      <c r="K6" s="11">
        <v>110.4</v>
      </c>
      <c r="L6" s="11">
        <v>119.1</v>
      </c>
      <c r="M6" s="11">
        <v>123.1</v>
      </c>
      <c r="N6" s="11">
        <v>130.30000000000001</v>
      </c>
      <c r="O6" s="11">
        <v>130.4</v>
      </c>
      <c r="P6" s="11">
        <v>144</v>
      </c>
      <c r="Q6" s="11">
        <v>159.4</v>
      </c>
      <c r="R6" s="11">
        <v>175.2</v>
      </c>
      <c r="S6" s="11">
        <v>179.6</v>
      </c>
      <c r="T6" s="11">
        <v>187.7</v>
      </c>
      <c r="U6" s="11">
        <v>212.1</v>
      </c>
      <c r="V6" s="11">
        <v>238.2</v>
      </c>
      <c r="W6" s="11">
        <v>250.1</v>
      </c>
      <c r="X6" s="11">
        <v>261</v>
      </c>
    </row>
    <row r="7" spans="1:25" x14ac:dyDescent="0.2">
      <c r="A7" s="11">
        <v>5</v>
      </c>
      <c r="B7" s="11" t="s">
        <v>5</v>
      </c>
      <c r="C7" s="11">
        <v>33.700000000000003</v>
      </c>
      <c r="D7" s="11">
        <v>36.700000000000003</v>
      </c>
      <c r="E7" s="11">
        <v>37.700000000000003</v>
      </c>
      <c r="F7" s="11">
        <v>39.299999999999997</v>
      </c>
      <c r="G7" s="11">
        <v>43.6</v>
      </c>
      <c r="H7" s="11">
        <v>45.8</v>
      </c>
      <c r="I7" s="11">
        <v>46.5</v>
      </c>
      <c r="J7" s="11">
        <v>45.8</v>
      </c>
      <c r="K7" s="11">
        <v>47.7</v>
      </c>
      <c r="L7" s="11">
        <v>50.3</v>
      </c>
      <c r="M7" s="11">
        <v>52.1</v>
      </c>
      <c r="N7" s="11">
        <v>55.6</v>
      </c>
      <c r="O7" s="11">
        <v>58.9</v>
      </c>
      <c r="P7" s="11">
        <v>62.8</v>
      </c>
      <c r="Q7" s="11">
        <v>65.599999999999994</v>
      </c>
      <c r="R7" s="11">
        <v>67.099999999999994</v>
      </c>
      <c r="S7" s="11">
        <v>71.2</v>
      </c>
      <c r="T7" s="11">
        <v>75.3</v>
      </c>
      <c r="U7" s="11">
        <v>76.5</v>
      </c>
      <c r="V7" s="11">
        <v>84.3</v>
      </c>
      <c r="W7" s="11">
        <v>93</v>
      </c>
      <c r="X7" s="11">
        <v>97.4</v>
      </c>
    </row>
    <row r="8" spans="1:25" x14ac:dyDescent="0.2">
      <c r="A8" s="11"/>
      <c r="B8" s="11" t="s">
        <v>41</v>
      </c>
      <c r="C8" s="3">
        <f>C5/C4</f>
        <v>0.42</v>
      </c>
      <c r="D8" s="3">
        <f t="shared" ref="D8:X8" si="0">D5/D4</f>
        <v>0.42573662056524347</v>
      </c>
      <c r="E8" s="3">
        <f t="shared" si="0"/>
        <v>0.42049272116461367</v>
      </c>
      <c r="F8" s="3">
        <f t="shared" si="0"/>
        <v>0.40633245382585753</v>
      </c>
      <c r="G8" s="3">
        <f t="shared" si="0"/>
        <v>0.38953488372093026</v>
      </c>
      <c r="H8" s="3">
        <f t="shared" si="0"/>
        <v>0.38829311885612156</v>
      </c>
      <c r="I8" s="3">
        <f t="shared" si="0"/>
        <v>0.39247787610619472</v>
      </c>
      <c r="J8" s="3">
        <f t="shared" si="0"/>
        <v>0.35468197879858654</v>
      </c>
      <c r="K8" s="3">
        <f t="shared" si="0"/>
        <v>0.36709367493995193</v>
      </c>
      <c r="L8" s="3">
        <f t="shared" si="0"/>
        <v>0.37743476662991543</v>
      </c>
      <c r="M8" s="3">
        <f t="shared" si="0"/>
        <v>0.38655462184873951</v>
      </c>
      <c r="N8" s="3">
        <f t="shared" si="0"/>
        <v>0.38788277905828122</v>
      </c>
      <c r="O8" s="3">
        <f t="shared" si="0"/>
        <v>0.40151754663294337</v>
      </c>
      <c r="P8" s="3">
        <f>P5/P4</f>
        <v>0.40557631503305547</v>
      </c>
      <c r="Q8" s="3">
        <f t="shared" si="0"/>
        <v>0.4126403760773048</v>
      </c>
      <c r="R8" s="3">
        <f t="shared" si="0"/>
        <v>0.42691579943235569</v>
      </c>
      <c r="S8" s="3">
        <f t="shared" si="0"/>
        <v>0.43942780509611085</v>
      </c>
      <c r="T8" s="3">
        <f t="shared" si="0"/>
        <v>0.45023002927645339</v>
      </c>
      <c r="U8" s="3">
        <f t="shared" si="0"/>
        <v>0.45863815419245918</v>
      </c>
      <c r="V8" s="3">
        <f t="shared" si="0"/>
        <v>0.4635607321131448</v>
      </c>
      <c r="W8" s="3">
        <f t="shared" si="0"/>
        <v>0.46773192677629538</v>
      </c>
      <c r="X8" s="3">
        <f t="shared" si="0"/>
        <v>0.48282828282828288</v>
      </c>
    </row>
    <row r="9" spans="1:25" x14ac:dyDescent="0.2">
      <c r="B9" s="11" t="s">
        <v>42</v>
      </c>
      <c r="C9">
        <f>C7+C6</f>
        <v>89.9</v>
      </c>
      <c r="D9">
        <f t="shared" ref="D9:X9" si="1">D7+D6</f>
        <v>95.4</v>
      </c>
      <c r="E9">
        <f t="shared" si="1"/>
        <v>103.5</v>
      </c>
      <c r="F9">
        <f t="shared" si="1"/>
        <v>112.6</v>
      </c>
      <c r="G9">
        <f t="shared" si="1"/>
        <v>126</v>
      </c>
      <c r="H9">
        <f t="shared" si="1"/>
        <v>136.89999999999998</v>
      </c>
      <c r="I9">
        <f t="shared" si="1"/>
        <v>137.4</v>
      </c>
      <c r="J9">
        <f t="shared" si="1"/>
        <v>146.19999999999999</v>
      </c>
      <c r="K9">
        <f t="shared" si="1"/>
        <v>158.10000000000002</v>
      </c>
      <c r="L9">
        <f t="shared" si="1"/>
        <v>169.39999999999998</v>
      </c>
      <c r="M9">
        <f t="shared" si="1"/>
        <v>175.2</v>
      </c>
      <c r="N9">
        <f t="shared" si="1"/>
        <v>185.9</v>
      </c>
      <c r="O9">
        <f>O7+O6</f>
        <v>189.3</v>
      </c>
      <c r="P9">
        <f t="shared" si="1"/>
        <v>206.8</v>
      </c>
      <c r="Q9">
        <f t="shared" si="1"/>
        <v>225</v>
      </c>
      <c r="R9">
        <f t="shared" si="1"/>
        <v>242.29999999999998</v>
      </c>
      <c r="S9">
        <f t="shared" si="1"/>
        <v>250.8</v>
      </c>
      <c r="T9">
        <f t="shared" si="1"/>
        <v>263</v>
      </c>
      <c r="U9">
        <f t="shared" si="1"/>
        <v>288.60000000000002</v>
      </c>
      <c r="V9">
        <f t="shared" si="1"/>
        <v>322.5</v>
      </c>
      <c r="W9">
        <f t="shared" si="1"/>
        <v>343.1</v>
      </c>
      <c r="X9">
        <f t="shared" si="1"/>
        <v>358.4</v>
      </c>
    </row>
    <row r="11" spans="1:25" ht="18" x14ac:dyDescent="0.2">
      <c r="A11" s="14" t="s">
        <v>39</v>
      </c>
    </row>
    <row r="12" spans="1:25" x14ac:dyDescent="0.2">
      <c r="A12" t="s">
        <v>34</v>
      </c>
      <c r="B12" t="s">
        <v>35</v>
      </c>
      <c r="C12">
        <v>5.7</v>
      </c>
      <c r="D12">
        <v>5.8</v>
      </c>
      <c r="E12">
        <v>6.1</v>
      </c>
      <c r="F12">
        <v>6.4</v>
      </c>
      <c r="G12">
        <v>6.8</v>
      </c>
      <c r="H12">
        <v>7.4</v>
      </c>
      <c r="I12">
        <v>7.5</v>
      </c>
      <c r="J12">
        <v>8.1</v>
      </c>
      <c r="K12">
        <v>8.6999999999999993</v>
      </c>
      <c r="L12">
        <v>9</v>
      </c>
      <c r="M12">
        <v>9.4</v>
      </c>
      <c r="N12">
        <v>10</v>
      </c>
      <c r="O12">
        <v>10.4</v>
      </c>
      <c r="P12">
        <v>11.7</v>
      </c>
      <c r="Q12">
        <v>13.2</v>
      </c>
      <c r="R12">
        <v>15.7</v>
      </c>
      <c r="S12">
        <v>16.600000000000001</v>
      </c>
      <c r="T12">
        <v>17.8</v>
      </c>
      <c r="U12">
        <v>19.899999999999999</v>
      </c>
      <c r="V12">
        <v>22.1</v>
      </c>
      <c r="W12">
        <v>23.8</v>
      </c>
      <c r="X12">
        <v>25.8</v>
      </c>
    </row>
    <row r="13" spans="1:25" x14ac:dyDescent="0.2">
      <c r="B13" t="s">
        <v>36</v>
      </c>
      <c r="C13" s="10">
        <v>10.9</v>
      </c>
      <c r="D13" s="10">
        <v>11.5</v>
      </c>
      <c r="E13" s="10">
        <v>12.6</v>
      </c>
      <c r="F13" s="10">
        <v>13.4</v>
      </c>
      <c r="G13" s="10">
        <v>14.6</v>
      </c>
      <c r="H13" s="10">
        <v>16.100000000000001</v>
      </c>
      <c r="I13" s="10">
        <v>16.2</v>
      </c>
      <c r="J13" s="10">
        <v>17.600000000000001</v>
      </c>
      <c r="K13" s="10">
        <v>19.2</v>
      </c>
      <c r="L13" s="10">
        <v>20.3</v>
      </c>
      <c r="M13" s="10">
        <v>21.2</v>
      </c>
      <c r="N13" s="10">
        <v>22.4</v>
      </c>
      <c r="O13" s="10">
        <v>23</v>
      </c>
      <c r="P13" s="10">
        <v>25.6</v>
      </c>
      <c r="Q13" s="10">
        <v>28.7</v>
      </c>
      <c r="R13" s="10">
        <v>32.9</v>
      </c>
      <c r="S13" s="10">
        <v>34.4</v>
      </c>
      <c r="T13" s="10">
        <v>36.4</v>
      </c>
      <c r="U13" s="10">
        <v>41</v>
      </c>
      <c r="V13" s="10">
        <v>45.6</v>
      </c>
      <c r="W13" s="10">
        <v>48.7</v>
      </c>
      <c r="X13" s="10">
        <v>52.1</v>
      </c>
    </row>
    <row r="14" spans="1:25" x14ac:dyDescent="0.2">
      <c r="A14" t="s">
        <v>37</v>
      </c>
      <c r="B14" t="s">
        <v>38</v>
      </c>
      <c r="C14">
        <v>9.9</v>
      </c>
      <c r="D14">
        <v>10.5</v>
      </c>
      <c r="E14">
        <v>11.1</v>
      </c>
      <c r="F14">
        <v>11.9</v>
      </c>
      <c r="G14">
        <v>12.5</v>
      </c>
      <c r="H14">
        <v>13.2</v>
      </c>
      <c r="I14">
        <v>13</v>
      </c>
      <c r="J14">
        <v>12.8</v>
      </c>
      <c r="K14">
        <v>13.4</v>
      </c>
      <c r="L14">
        <v>13.9</v>
      </c>
      <c r="M14">
        <v>15.3</v>
      </c>
      <c r="N14">
        <v>16.8</v>
      </c>
      <c r="O14">
        <v>18.2</v>
      </c>
      <c r="P14">
        <v>20.399999999999999</v>
      </c>
      <c r="Q14">
        <v>23.4</v>
      </c>
      <c r="R14">
        <v>26.7</v>
      </c>
      <c r="S14">
        <v>27.9</v>
      </c>
      <c r="T14">
        <v>30.1</v>
      </c>
      <c r="U14">
        <v>33.5</v>
      </c>
      <c r="V14">
        <v>37.5</v>
      </c>
      <c r="W14">
        <v>40.1</v>
      </c>
      <c r="X14">
        <v>44.1</v>
      </c>
    </row>
    <row r="15" spans="1:25" x14ac:dyDescent="0.2">
      <c r="B15" t="s">
        <v>40</v>
      </c>
      <c r="C15">
        <f>SUM(C12:C14)</f>
        <v>26.5</v>
      </c>
      <c r="D15">
        <f t="shared" ref="D15:O15" si="2">SUM(D12:D14)</f>
        <v>27.8</v>
      </c>
      <c r="E15">
        <f t="shared" si="2"/>
        <v>29.799999999999997</v>
      </c>
      <c r="F15">
        <f t="shared" si="2"/>
        <v>31.700000000000003</v>
      </c>
      <c r="G15">
        <f t="shared" si="2"/>
        <v>33.9</v>
      </c>
      <c r="H15">
        <f t="shared" si="2"/>
        <v>36.700000000000003</v>
      </c>
      <c r="I15">
        <f t="shared" si="2"/>
        <v>36.700000000000003</v>
      </c>
      <c r="J15">
        <f t="shared" si="2"/>
        <v>38.5</v>
      </c>
      <c r="K15">
        <f t="shared" si="2"/>
        <v>41.3</v>
      </c>
      <c r="L15">
        <f t="shared" si="2"/>
        <v>43.2</v>
      </c>
      <c r="M15">
        <f t="shared" si="2"/>
        <v>45.900000000000006</v>
      </c>
      <c r="N15">
        <f t="shared" si="2"/>
        <v>49.2</v>
      </c>
      <c r="O15">
        <f t="shared" si="2"/>
        <v>51.599999999999994</v>
      </c>
      <c r="P15">
        <f>SUM(P12:P14)</f>
        <v>57.699999999999996</v>
      </c>
      <c r="Q15">
        <f t="shared" ref="Q15" si="3">SUM(Q12:Q14)</f>
        <v>65.3</v>
      </c>
      <c r="R15">
        <f t="shared" ref="R15" si="4">SUM(R12:R14)</f>
        <v>75.3</v>
      </c>
      <c r="S15">
        <f t="shared" ref="S15" si="5">SUM(S12:S14)</f>
        <v>78.900000000000006</v>
      </c>
      <c r="T15">
        <f t="shared" ref="T15" si="6">SUM(T12:T14)</f>
        <v>84.300000000000011</v>
      </c>
      <c r="U15">
        <f t="shared" ref="U15" si="7">SUM(U12:U14)</f>
        <v>94.4</v>
      </c>
      <c r="V15">
        <f t="shared" ref="V15" si="8">SUM(V12:V14)</f>
        <v>105.2</v>
      </c>
      <c r="W15">
        <f t="shared" ref="W15" si="9">SUM(W12:W14)</f>
        <v>112.6</v>
      </c>
      <c r="X15">
        <f t="shared" ref="X15" si="10">SUM(X12:X14)</f>
        <v>122</v>
      </c>
    </row>
    <row r="16" spans="1:25" x14ac:dyDescent="0.2">
      <c r="A16" t="s">
        <v>43</v>
      </c>
    </row>
    <row r="17" spans="1:24" x14ac:dyDescent="0.2">
      <c r="B17" t="s">
        <v>44</v>
      </c>
      <c r="C17" s="5">
        <f>C15*C8</f>
        <v>11.129999999999999</v>
      </c>
      <c r="D17" s="5">
        <f t="shared" ref="D17:X17" si="11">D15*D8</f>
        <v>11.835478051713769</v>
      </c>
      <c r="E17" s="5">
        <f t="shared" si="11"/>
        <v>12.530683090705486</v>
      </c>
      <c r="F17" s="5">
        <f t="shared" si="11"/>
        <v>12.880738786279684</v>
      </c>
      <c r="G17" s="5">
        <f t="shared" si="11"/>
        <v>13.205232558139535</v>
      </c>
      <c r="H17" s="5">
        <f t="shared" si="11"/>
        <v>14.250357462019663</v>
      </c>
      <c r="I17" s="5">
        <f t="shared" si="11"/>
        <v>14.403938053097347</v>
      </c>
      <c r="J17" s="5">
        <f t="shared" si="11"/>
        <v>13.655256183745582</v>
      </c>
      <c r="K17" s="5">
        <f t="shared" si="11"/>
        <v>15.160968775020013</v>
      </c>
      <c r="L17" s="5">
        <f t="shared" si="11"/>
        <v>16.305181918412348</v>
      </c>
      <c r="M17" s="5">
        <f t="shared" si="11"/>
        <v>17.742857142857147</v>
      </c>
      <c r="N17" s="5">
        <f t="shared" si="11"/>
        <v>19.083832729667439</v>
      </c>
      <c r="O17" s="5">
        <f t="shared" si="11"/>
        <v>20.718305406259876</v>
      </c>
      <c r="P17" s="5">
        <f t="shared" si="11"/>
        <v>23.401753377407299</v>
      </c>
      <c r="Q17" s="5">
        <f t="shared" si="11"/>
        <v>26.945416557848002</v>
      </c>
      <c r="R17" s="5">
        <f t="shared" si="11"/>
        <v>32.146759697256385</v>
      </c>
      <c r="S17" s="5">
        <f t="shared" si="11"/>
        <v>34.670853822083146</v>
      </c>
      <c r="T17" s="5">
        <f t="shared" si="11"/>
        <v>37.954391468005028</v>
      </c>
      <c r="U17" s="5">
        <f t="shared" si="11"/>
        <v>43.295441755768152</v>
      </c>
      <c r="V17" s="5">
        <f t="shared" si="11"/>
        <v>48.766589018302831</v>
      </c>
      <c r="W17" s="5">
        <f t="shared" si="11"/>
        <v>52.666614955010857</v>
      </c>
      <c r="X17" s="5">
        <f t="shared" si="11"/>
        <v>58.905050505050511</v>
      </c>
    </row>
    <row r="18" spans="1:24" x14ac:dyDescent="0.2">
      <c r="B18" t="s">
        <v>45</v>
      </c>
      <c r="C18" s="5">
        <f>C15-C17</f>
        <v>15.370000000000001</v>
      </c>
      <c r="D18" s="5">
        <f t="shared" ref="D18:X18" si="12">D15-D17</f>
        <v>15.964521948286231</v>
      </c>
      <c r="E18" s="5">
        <f t="shared" si="12"/>
        <v>17.26931690929451</v>
      </c>
      <c r="F18" s="5">
        <f t="shared" si="12"/>
        <v>18.819261213720317</v>
      </c>
      <c r="G18" s="5">
        <f t="shared" si="12"/>
        <v>20.694767441860463</v>
      </c>
      <c r="H18" s="5">
        <f t="shared" si="12"/>
        <v>22.449642537980338</v>
      </c>
      <c r="I18" s="5">
        <f t="shared" si="12"/>
        <v>22.296061946902654</v>
      </c>
      <c r="J18" s="5">
        <f t="shared" si="12"/>
        <v>24.844743816254418</v>
      </c>
      <c r="K18" s="5">
        <f t="shared" si="12"/>
        <v>26.139031224979984</v>
      </c>
      <c r="L18" s="5">
        <f t="shared" si="12"/>
        <v>26.894818081587655</v>
      </c>
      <c r="M18" s="5">
        <f t="shared" si="12"/>
        <v>28.157142857142858</v>
      </c>
      <c r="N18" s="5">
        <f t="shared" si="12"/>
        <v>30.116167270332564</v>
      </c>
      <c r="O18" s="5">
        <f t="shared" si="12"/>
        <v>30.881694593740118</v>
      </c>
      <c r="P18" s="5">
        <f t="shared" si="12"/>
        <v>34.2982466225927</v>
      </c>
      <c r="Q18" s="5">
        <f t="shared" si="12"/>
        <v>38.354583442151991</v>
      </c>
      <c r="R18" s="5">
        <f t="shared" si="12"/>
        <v>43.153240302743612</v>
      </c>
      <c r="S18" s="5">
        <f t="shared" si="12"/>
        <v>44.22914617791686</v>
      </c>
      <c r="T18" s="5">
        <f t="shared" si="12"/>
        <v>46.345608531994984</v>
      </c>
      <c r="U18" s="5">
        <f t="shared" si="12"/>
        <v>51.104558244231853</v>
      </c>
      <c r="V18" s="5">
        <f t="shared" si="12"/>
        <v>56.433410981697172</v>
      </c>
      <c r="W18" s="5">
        <f t="shared" si="12"/>
        <v>59.933385044989137</v>
      </c>
      <c r="X18" s="5">
        <f t="shared" si="12"/>
        <v>63.094949494949489</v>
      </c>
    </row>
    <row r="20" spans="1:24" x14ac:dyDescent="0.2">
      <c r="A20" t="s">
        <v>48</v>
      </c>
    </row>
    <row r="21" spans="1:24" x14ac:dyDescent="0.2">
      <c r="B21" s="6">
        <f>'IO tables'!E25</f>
        <v>0.4805394816284711</v>
      </c>
    </row>
    <row r="22" spans="1:24" x14ac:dyDescent="0.2">
      <c r="B22" t="s">
        <v>49</v>
      </c>
      <c r="C22" s="5">
        <f>C5/$B21</f>
        <v>135.47273947061862</v>
      </c>
      <c r="D22" s="5">
        <f t="shared" ref="D22:X22" si="13">D5/$B21</f>
        <v>147.33440790352995</v>
      </c>
      <c r="E22" s="5">
        <f t="shared" si="13"/>
        <v>156.28268408976129</v>
      </c>
      <c r="F22" s="5">
        <f t="shared" si="13"/>
        <v>160.23657356739841</v>
      </c>
      <c r="G22" s="5">
        <f t="shared" si="13"/>
        <v>167.31195473790692</v>
      </c>
      <c r="H22" s="5">
        <f t="shared" si="13"/>
        <v>180.83841874034962</v>
      </c>
      <c r="I22" s="5">
        <f t="shared" si="13"/>
        <v>184.58420877179529</v>
      </c>
      <c r="J22" s="5">
        <f t="shared" si="13"/>
        <v>167.10385529171546</v>
      </c>
      <c r="K22" s="5">
        <f t="shared" si="13"/>
        <v>190.82719215753809</v>
      </c>
      <c r="L22" s="5">
        <f t="shared" si="13"/>
        <v>213.71813123859502</v>
      </c>
      <c r="M22" s="5">
        <f t="shared" si="13"/>
        <v>229.74178859533487</v>
      </c>
      <c r="N22" s="5">
        <f t="shared" si="13"/>
        <v>245.14114761350041</v>
      </c>
      <c r="O22" s="5">
        <f t="shared" si="13"/>
        <v>264.28629666311167</v>
      </c>
      <c r="P22" s="5">
        <f t="shared" si="13"/>
        <v>293.62831857610274</v>
      </c>
      <c r="Q22" s="5">
        <f t="shared" si="13"/>
        <v>328.79712498245385</v>
      </c>
      <c r="R22" s="5">
        <f t="shared" si="13"/>
        <v>375.61950037552481</v>
      </c>
      <c r="S22" s="5">
        <f t="shared" si="13"/>
        <v>409.12351121234445</v>
      </c>
      <c r="T22" s="5">
        <f t="shared" si="13"/>
        <v>448.03810765014128</v>
      </c>
      <c r="U22" s="5">
        <f t="shared" si="13"/>
        <v>508.80314593803774</v>
      </c>
      <c r="V22" s="5">
        <f t="shared" si="13"/>
        <v>579.76505708931427</v>
      </c>
      <c r="W22" s="5">
        <f t="shared" si="13"/>
        <v>627.41983026715081</v>
      </c>
      <c r="X22" s="5">
        <f t="shared" si="13"/>
        <v>696.30074695651308</v>
      </c>
    </row>
    <row r="23" spans="1:24" x14ac:dyDescent="0.2">
      <c r="B23" t="s">
        <v>42</v>
      </c>
      <c r="C23" s="5">
        <f>C18+C9</f>
        <v>105.27000000000001</v>
      </c>
      <c r="D23" s="5">
        <f t="shared" ref="D23:X23" si="14">D18+D9</f>
        <v>111.36452194828624</v>
      </c>
      <c r="E23" s="5">
        <f t="shared" si="14"/>
        <v>120.7693169092945</v>
      </c>
      <c r="F23" s="5">
        <f t="shared" si="14"/>
        <v>131.41926121372032</v>
      </c>
      <c r="G23" s="5">
        <f t="shared" si="14"/>
        <v>146.69476744186045</v>
      </c>
      <c r="H23" s="5">
        <f t="shared" si="14"/>
        <v>159.34964253798032</v>
      </c>
      <c r="I23" s="5">
        <f t="shared" si="14"/>
        <v>159.69606194690266</v>
      </c>
      <c r="J23" s="5">
        <f t="shared" si="14"/>
        <v>171.0447438162544</v>
      </c>
      <c r="K23" s="5">
        <f t="shared" si="14"/>
        <v>184.23903122498001</v>
      </c>
      <c r="L23" s="5">
        <f t="shared" si="14"/>
        <v>196.29481808158764</v>
      </c>
      <c r="M23" s="5">
        <f t="shared" si="14"/>
        <v>203.35714285714283</v>
      </c>
      <c r="N23" s="5">
        <f t="shared" si="14"/>
        <v>216.01616727033257</v>
      </c>
      <c r="O23" s="5">
        <f t="shared" si="14"/>
        <v>220.18169459374013</v>
      </c>
      <c r="P23" s="5">
        <f t="shared" si="14"/>
        <v>241.09824662259271</v>
      </c>
      <c r="Q23" s="5">
        <f t="shared" si="14"/>
        <v>263.35458344215198</v>
      </c>
      <c r="R23" s="5">
        <f t="shared" si="14"/>
        <v>285.45324030274361</v>
      </c>
      <c r="S23" s="5">
        <f t="shared" si="14"/>
        <v>295.02914617791686</v>
      </c>
      <c r="T23" s="5">
        <f t="shared" si="14"/>
        <v>309.34560853199497</v>
      </c>
      <c r="U23" s="5">
        <f t="shared" si="14"/>
        <v>339.70455824423186</v>
      </c>
      <c r="V23" s="5">
        <f t="shared" si="14"/>
        <v>378.93341098169719</v>
      </c>
      <c r="W23" s="5">
        <f t="shared" si="14"/>
        <v>403.03338504498913</v>
      </c>
      <c r="X23" s="5">
        <f t="shared" si="14"/>
        <v>421.49494949494948</v>
      </c>
    </row>
    <row r="24" spans="1:24" x14ac:dyDescent="0.2">
      <c r="B24" t="s">
        <v>29</v>
      </c>
      <c r="C24" s="5">
        <f>C23+C22</f>
        <v>240.74273947061863</v>
      </c>
      <c r="D24" s="5">
        <f t="shared" ref="D24:X24" si="15">D23+D22</f>
        <v>258.69892985181616</v>
      </c>
      <c r="E24" s="5">
        <f t="shared" si="15"/>
        <v>277.05200099905579</v>
      </c>
      <c r="F24" s="5">
        <f t="shared" si="15"/>
        <v>291.65583478111876</v>
      </c>
      <c r="G24" s="5">
        <f t="shared" si="15"/>
        <v>314.00672217976739</v>
      </c>
      <c r="H24" s="5">
        <f t="shared" si="15"/>
        <v>340.18806127832994</v>
      </c>
      <c r="I24" s="5">
        <f t="shared" si="15"/>
        <v>344.28027071869792</v>
      </c>
      <c r="J24" s="5">
        <f t="shared" si="15"/>
        <v>338.14859910796986</v>
      </c>
      <c r="K24" s="5">
        <f t="shared" si="15"/>
        <v>375.0662233825181</v>
      </c>
      <c r="L24" s="5">
        <f t="shared" si="15"/>
        <v>410.01294932018266</v>
      </c>
      <c r="M24" s="5">
        <f t="shared" si="15"/>
        <v>433.0989314524777</v>
      </c>
      <c r="N24" s="5">
        <f t="shared" si="15"/>
        <v>461.15731488383301</v>
      </c>
      <c r="O24" s="5">
        <f t="shared" si="15"/>
        <v>484.4679912568518</v>
      </c>
      <c r="P24" s="5">
        <f t="shared" si="15"/>
        <v>534.72656519869543</v>
      </c>
      <c r="Q24" s="5">
        <f t="shared" si="15"/>
        <v>592.15170842460589</v>
      </c>
      <c r="R24" s="5">
        <f t="shared" si="15"/>
        <v>661.07274067826847</v>
      </c>
      <c r="S24" s="5">
        <f t="shared" si="15"/>
        <v>704.15265739026131</v>
      </c>
      <c r="T24" s="5">
        <f t="shared" si="15"/>
        <v>757.38371618213625</v>
      </c>
      <c r="U24" s="5">
        <f t="shared" si="15"/>
        <v>848.50770418226966</v>
      </c>
      <c r="V24" s="5">
        <f t="shared" si="15"/>
        <v>958.69846807101146</v>
      </c>
      <c r="W24" s="5">
        <f t="shared" si="15"/>
        <v>1030.4532153121399</v>
      </c>
      <c r="X24" s="5">
        <f t="shared" si="15"/>
        <v>1117.7956964514626</v>
      </c>
    </row>
    <row r="26" spans="1:24" ht="18" x14ac:dyDescent="0.2">
      <c r="A26" s="14" t="s">
        <v>50</v>
      </c>
    </row>
    <row r="27" spans="1:24" ht="18" x14ac:dyDescent="0.2">
      <c r="A27" s="15" t="s">
        <v>51</v>
      </c>
    </row>
    <row r="28" spans="1:24" x14ac:dyDescent="0.2">
      <c r="B28" s="11" t="s">
        <v>8</v>
      </c>
      <c r="C28" s="11">
        <v>168.714</v>
      </c>
      <c r="D28" s="11">
        <v>156.518</v>
      </c>
      <c r="E28" s="11">
        <v>150.08199999999999</v>
      </c>
      <c r="F28" s="11">
        <v>148.57599999999999</v>
      </c>
      <c r="G28" s="11">
        <v>143.9</v>
      </c>
      <c r="H28" s="11">
        <v>141.62</v>
      </c>
      <c r="I28" s="11">
        <v>135.59800000000001</v>
      </c>
      <c r="J28" s="11">
        <v>126.129</v>
      </c>
      <c r="K28" s="11">
        <v>122.544</v>
      </c>
      <c r="L28" s="11">
        <v>116.593</v>
      </c>
      <c r="M28" s="11">
        <v>112.624</v>
      </c>
      <c r="N28" s="11">
        <v>109.059</v>
      </c>
      <c r="O28" s="11">
        <v>105.221</v>
      </c>
      <c r="P28" s="11">
        <v>102.703</v>
      </c>
      <c r="Q28" s="11">
        <v>100</v>
      </c>
      <c r="R28" s="11">
        <v>97.042000000000002</v>
      </c>
      <c r="S28" s="11">
        <v>95.872</v>
      </c>
      <c r="T28" s="11">
        <v>94.26</v>
      </c>
      <c r="U28" s="11">
        <v>91.731999999999999</v>
      </c>
      <c r="V28" s="11">
        <v>89.055000000000007</v>
      </c>
      <c r="W28" s="11">
        <v>89</v>
      </c>
      <c r="X28" s="11">
        <v>91.066999999999993</v>
      </c>
    </row>
    <row r="29" spans="1:24" x14ac:dyDescent="0.2">
      <c r="B29" s="11" t="s">
        <v>4</v>
      </c>
      <c r="C29" s="11">
        <v>107.089</v>
      </c>
      <c r="D29" s="11">
        <v>105.26</v>
      </c>
      <c r="E29" s="11">
        <v>105.125</v>
      </c>
      <c r="F29" s="11">
        <v>105.742</v>
      </c>
      <c r="G29" s="11">
        <v>105.992</v>
      </c>
      <c r="H29" s="11">
        <v>107.566</v>
      </c>
      <c r="I29" s="11">
        <v>107.074</v>
      </c>
      <c r="J29" s="11">
        <v>105.619</v>
      </c>
      <c r="K29" s="11">
        <v>106.38200000000001</v>
      </c>
      <c r="L29" s="11">
        <v>106.376</v>
      </c>
      <c r="M29" s="11">
        <v>105.15600000000001</v>
      </c>
      <c r="N29" s="11">
        <v>104.21899999999999</v>
      </c>
      <c r="O29" s="11">
        <v>102.913</v>
      </c>
      <c r="P29" s="11">
        <v>101.834</v>
      </c>
      <c r="Q29" s="11">
        <v>100</v>
      </c>
      <c r="R29" s="11">
        <v>97.727000000000004</v>
      </c>
      <c r="S29" s="11">
        <v>95.891999999999996</v>
      </c>
      <c r="T29" s="11">
        <v>93.144999999999996</v>
      </c>
      <c r="U29" s="11">
        <v>90.120999999999995</v>
      </c>
      <c r="V29" s="11">
        <v>89.176000000000002</v>
      </c>
      <c r="W29" s="11">
        <v>89.284000000000006</v>
      </c>
      <c r="X29" s="11">
        <v>88.644999999999996</v>
      </c>
    </row>
    <row r="30" spans="1:24" x14ac:dyDescent="0.2">
      <c r="B30" s="11" t="s">
        <v>5</v>
      </c>
      <c r="C30" s="11">
        <v>107.045</v>
      </c>
      <c r="D30" s="11">
        <v>105.247</v>
      </c>
      <c r="E30" s="11">
        <v>105.116</v>
      </c>
      <c r="F30" s="11">
        <v>105.729</v>
      </c>
      <c r="G30" s="11">
        <v>105.97799999999999</v>
      </c>
      <c r="H30" s="11">
        <v>107.551</v>
      </c>
      <c r="I30" s="11">
        <v>107.068</v>
      </c>
      <c r="J30" s="11">
        <v>105.60899999999999</v>
      </c>
      <c r="K30" s="11">
        <v>106.366</v>
      </c>
      <c r="L30" s="11">
        <v>106.36199999999999</v>
      </c>
      <c r="M30" s="11">
        <v>105.14100000000001</v>
      </c>
      <c r="N30" s="11">
        <v>104.20399999999999</v>
      </c>
      <c r="O30" s="11">
        <v>102.898</v>
      </c>
      <c r="P30" s="11">
        <v>101.82599999999999</v>
      </c>
      <c r="Q30" s="11">
        <v>100</v>
      </c>
      <c r="R30" s="11">
        <v>97.724000000000004</v>
      </c>
      <c r="S30" s="11">
        <v>95.878</v>
      </c>
      <c r="T30" s="11">
        <v>93.134</v>
      </c>
      <c r="U30" s="11">
        <v>90.12</v>
      </c>
      <c r="V30" s="11">
        <v>89.165000000000006</v>
      </c>
      <c r="W30" s="11">
        <v>89.254000000000005</v>
      </c>
      <c r="X30" s="11">
        <v>88.62</v>
      </c>
    </row>
    <row r="31" spans="1:24" x14ac:dyDescent="0.2">
      <c r="B31" s="11" t="s">
        <v>52</v>
      </c>
      <c r="C31" s="4">
        <f>AVERAGE(C29:C30)</f>
        <v>107.06700000000001</v>
      </c>
      <c r="D31" s="4">
        <f t="shared" ref="D31:X31" si="16">AVERAGE(D29:D30)</f>
        <v>105.2535</v>
      </c>
      <c r="E31" s="4">
        <f t="shared" si="16"/>
        <v>105.12049999999999</v>
      </c>
      <c r="F31" s="4">
        <f t="shared" si="16"/>
        <v>105.7355</v>
      </c>
      <c r="G31" s="4">
        <f t="shared" si="16"/>
        <v>105.985</v>
      </c>
      <c r="H31" s="4">
        <f t="shared" si="16"/>
        <v>107.55850000000001</v>
      </c>
      <c r="I31" s="4">
        <f t="shared" si="16"/>
        <v>107.071</v>
      </c>
      <c r="J31" s="4">
        <f t="shared" si="16"/>
        <v>105.614</v>
      </c>
      <c r="K31" s="4">
        <f t="shared" si="16"/>
        <v>106.374</v>
      </c>
      <c r="L31" s="4">
        <f t="shared" si="16"/>
        <v>106.369</v>
      </c>
      <c r="M31" s="4">
        <f t="shared" si="16"/>
        <v>105.14850000000001</v>
      </c>
      <c r="N31" s="4">
        <f t="shared" si="16"/>
        <v>104.2115</v>
      </c>
      <c r="O31" s="4">
        <f t="shared" si="16"/>
        <v>102.90549999999999</v>
      </c>
      <c r="P31" s="4">
        <f t="shared" si="16"/>
        <v>101.83</v>
      </c>
      <c r="Q31" s="4">
        <f t="shared" si="16"/>
        <v>100</v>
      </c>
      <c r="R31" s="4">
        <f t="shared" si="16"/>
        <v>97.725500000000011</v>
      </c>
      <c r="S31" s="4">
        <f t="shared" si="16"/>
        <v>95.884999999999991</v>
      </c>
      <c r="T31" s="4">
        <f t="shared" si="16"/>
        <v>93.139499999999998</v>
      </c>
      <c r="U31" s="4">
        <f t="shared" si="16"/>
        <v>90.120499999999993</v>
      </c>
      <c r="V31" s="4">
        <f t="shared" si="16"/>
        <v>89.170500000000004</v>
      </c>
      <c r="W31" s="4">
        <f t="shared" si="16"/>
        <v>89.269000000000005</v>
      </c>
      <c r="X31" s="4">
        <f t="shared" si="16"/>
        <v>88.632499999999993</v>
      </c>
    </row>
    <row r="33" spans="1:25" ht="22" x14ac:dyDescent="0.3">
      <c r="A33" s="13" t="s">
        <v>53</v>
      </c>
    </row>
    <row r="34" spans="1:25" x14ac:dyDescent="0.2">
      <c r="B34" t="s">
        <v>49</v>
      </c>
      <c r="C34" s="5">
        <f>C22*100/C28</f>
        <v>80.297271993206621</v>
      </c>
      <c r="D34" s="5">
        <f t="shared" ref="D34:X34" si="17">D22*100/D28</f>
        <v>94.132564882971892</v>
      </c>
      <c r="E34" s="5">
        <f t="shared" si="17"/>
        <v>104.13153082299097</v>
      </c>
      <c r="F34" s="5">
        <f t="shared" si="17"/>
        <v>107.84822149431834</v>
      </c>
      <c r="G34" s="5">
        <f t="shared" si="17"/>
        <v>116.26960023482066</v>
      </c>
      <c r="H34" s="5">
        <f t="shared" si="17"/>
        <v>127.69271200420111</v>
      </c>
      <c r="I34" s="5">
        <f t="shared" si="17"/>
        <v>136.12605552574172</v>
      </c>
      <c r="J34" s="5">
        <f t="shared" si="17"/>
        <v>132.4864664682313</v>
      </c>
      <c r="K34" s="5">
        <f t="shared" si="17"/>
        <v>155.72136714774945</v>
      </c>
      <c r="L34" s="5">
        <f t="shared" si="17"/>
        <v>183.30271220278664</v>
      </c>
      <c r="M34" s="5">
        <f t="shared" si="17"/>
        <v>203.99008079568731</v>
      </c>
      <c r="N34" s="5">
        <f t="shared" si="17"/>
        <v>224.77846634711523</v>
      </c>
      <c r="O34" s="5">
        <f t="shared" si="17"/>
        <v>251.17257644682303</v>
      </c>
      <c r="P34" s="5">
        <f t="shared" si="17"/>
        <v>285.9004299544344</v>
      </c>
      <c r="Q34" s="5">
        <f t="shared" si="17"/>
        <v>328.79712498245385</v>
      </c>
      <c r="R34" s="5">
        <f t="shared" si="17"/>
        <v>387.06900143806268</v>
      </c>
      <c r="S34" s="5">
        <f t="shared" si="17"/>
        <v>426.7393099260936</v>
      </c>
      <c r="T34" s="5">
        <f t="shared" si="17"/>
        <v>475.32156551044056</v>
      </c>
      <c r="U34" s="5">
        <f t="shared" si="17"/>
        <v>554.66265418614853</v>
      </c>
      <c r="V34" s="5">
        <f t="shared" si="17"/>
        <v>651.0190972874226</v>
      </c>
      <c r="W34" s="5">
        <f t="shared" si="17"/>
        <v>704.96610142376494</v>
      </c>
      <c r="X34" s="5">
        <f t="shared" si="17"/>
        <v>764.60270675053869</v>
      </c>
    </row>
    <row r="35" spans="1:25" x14ac:dyDescent="0.2">
      <c r="B35" t="s">
        <v>42</v>
      </c>
      <c r="C35" s="5">
        <f>C23*100/C31</f>
        <v>98.321611701084379</v>
      </c>
      <c r="D35" s="5">
        <f t="shared" ref="D35:X35" si="18">D23*100/D31</f>
        <v>105.80600355169778</v>
      </c>
      <c r="E35" s="5">
        <f t="shared" si="18"/>
        <v>114.88655106215677</v>
      </c>
      <c r="F35" s="5">
        <f t="shared" si="18"/>
        <v>124.29057526915777</v>
      </c>
      <c r="G35" s="5">
        <f t="shared" si="18"/>
        <v>138.41087648427651</v>
      </c>
      <c r="H35" s="5">
        <f t="shared" si="18"/>
        <v>148.15160358128858</v>
      </c>
      <c r="I35" s="5">
        <f t="shared" si="18"/>
        <v>149.14968754088659</v>
      </c>
      <c r="J35" s="5">
        <f t="shared" si="18"/>
        <v>161.95271821562901</v>
      </c>
      <c r="K35" s="5">
        <f t="shared" si="18"/>
        <v>173.19930737302352</v>
      </c>
      <c r="L35" s="5">
        <f t="shared" si="18"/>
        <v>184.54137773372656</v>
      </c>
      <c r="M35" s="5">
        <f t="shared" si="18"/>
        <v>193.39994660612638</v>
      </c>
      <c r="N35" s="5">
        <f t="shared" si="18"/>
        <v>207.28630455403922</v>
      </c>
      <c r="O35" s="5">
        <f t="shared" si="18"/>
        <v>213.96494316993761</v>
      </c>
      <c r="P35" s="5">
        <f t="shared" si="18"/>
        <v>236.76543908729522</v>
      </c>
      <c r="Q35" s="5">
        <f t="shared" si="18"/>
        <v>263.35458344215198</v>
      </c>
      <c r="R35" s="5">
        <f t="shared" si="18"/>
        <v>292.09698625511618</v>
      </c>
      <c r="S35" s="5">
        <f t="shared" si="18"/>
        <v>307.69061498453027</v>
      </c>
      <c r="T35" s="5">
        <f t="shared" si="18"/>
        <v>332.13148935950375</v>
      </c>
      <c r="U35" s="5">
        <f t="shared" si="18"/>
        <v>376.94482192645614</v>
      </c>
      <c r="V35" s="5">
        <f t="shared" si="18"/>
        <v>424.95378065806199</v>
      </c>
      <c r="W35" s="5">
        <f t="shared" si="18"/>
        <v>451.48190866368964</v>
      </c>
      <c r="X35" s="5">
        <f t="shared" si="18"/>
        <v>475.55349278757734</v>
      </c>
    </row>
    <row r="36" spans="1:25" x14ac:dyDescent="0.2">
      <c r="B36" t="s">
        <v>29</v>
      </c>
      <c r="C36" s="5">
        <f>C35+C34</f>
        <v>178.61888369429101</v>
      </c>
      <c r="D36" s="5">
        <f t="shared" ref="D36:X36" si="19">D35+D34</f>
        <v>199.93856843466966</v>
      </c>
      <c r="E36" s="5">
        <f t="shared" si="19"/>
        <v>219.01808188514775</v>
      </c>
      <c r="F36" s="5">
        <f t="shared" si="19"/>
        <v>232.13879676347611</v>
      </c>
      <c r="G36" s="5">
        <f t="shared" si="19"/>
        <v>254.68047671909716</v>
      </c>
      <c r="H36" s="5">
        <f t="shared" si="19"/>
        <v>275.84431558548971</v>
      </c>
      <c r="I36" s="5">
        <f t="shared" si="19"/>
        <v>285.27574306662831</v>
      </c>
      <c r="J36" s="5">
        <f t="shared" si="19"/>
        <v>294.43918468386028</v>
      </c>
      <c r="K36" s="5">
        <f t="shared" si="19"/>
        <v>328.92067452077299</v>
      </c>
      <c r="L36" s="5">
        <f t="shared" si="19"/>
        <v>367.84408993651323</v>
      </c>
      <c r="M36" s="5">
        <f t="shared" si="19"/>
        <v>397.39002740181365</v>
      </c>
      <c r="N36" s="5">
        <f t="shared" si="19"/>
        <v>432.06477090115447</v>
      </c>
      <c r="O36" s="5">
        <f t="shared" si="19"/>
        <v>465.13751961676064</v>
      </c>
      <c r="P36" s="5">
        <f t="shared" si="19"/>
        <v>522.66586904172959</v>
      </c>
      <c r="Q36" s="5">
        <f t="shared" si="19"/>
        <v>592.15170842460589</v>
      </c>
      <c r="R36" s="5">
        <f t="shared" si="19"/>
        <v>679.16598769317886</v>
      </c>
      <c r="S36" s="5">
        <f t="shared" si="19"/>
        <v>734.42992491062387</v>
      </c>
      <c r="T36" s="5">
        <f t="shared" si="19"/>
        <v>807.45305486994425</v>
      </c>
      <c r="U36" s="5">
        <f t="shared" si="19"/>
        <v>931.60747611260467</v>
      </c>
      <c r="V36" s="5">
        <f t="shared" si="19"/>
        <v>1075.9728779454845</v>
      </c>
      <c r="W36" s="5">
        <f t="shared" si="19"/>
        <v>1156.4480100874546</v>
      </c>
      <c r="X36" s="5">
        <f t="shared" si="19"/>
        <v>1240.156199538116</v>
      </c>
      <c r="Y36" s="24">
        <f>quarterly!J15</f>
        <v>1382.9707894478561</v>
      </c>
    </row>
    <row r="37" spans="1:25" x14ac:dyDescent="0.2">
      <c r="Y37" s="25"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44B4A-F520-1A43-BFF0-ECEAF92CCE79}">
  <dimension ref="A1:J15"/>
  <sheetViews>
    <sheetView zoomScale="130" zoomScaleNormal="130" workbookViewId="0">
      <selection activeCell="E14" sqref="E14:J15"/>
    </sheetView>
  </sheetViews>
  <sheetFormatPr baseColWidth="10" defaultRowHeight="16" x14ac:dyDescent="0.2"/>
  <cols>
    <col min="2" max="4" width="17.1640625" customWidth="1"/>
    <col min="5" max="5" width="13" customWidth="1"/>
    <col min="6" max="6" width="12.6640625" customWidth="1"/>
    <col min="7" max="7" width="12.1640625" customWidth="1"/>
  </cols>
  <sheetData>
    <row r="1" spans="1:10" x14ac:dyDescent="0.2">
      <c r="A1" t="s">
        <v>63</v>
      </c>
      <c r="F1" t="s">
        <v>72</v>
      </c>
    </row>
    <row r="2" spans="1:10" x14ac:dyDescent="0.2">
      <c r="A2" t="s">
        <v>66</v>
      </c>
      <c r="F2" s="23">
        <f>Annual!X8</f>
        <v>0.48282828282828288</v>
      </c>
      <c r="G2" s="6">
        <f>'IO tables'!E25</f>
        <v>0.4805394816284711</v>
      </c>
    </row>
    <row r="3" spans="1:10" ht="17" x14ac:dyDescent="0.25">
      <c r="B3" s="16" t="s">
        <v>64</v>
      </c>
      <c r="C3" s="16" t="s">
        <v>55</v>
      </c>
      <c r="E3" s="16" t="s">
        <v>69</v>
      </c>
    </row>
    <row r="4" spans="1:10" s="20" customFormat="1" ht="52" x14ac:dyDescent="0.25">
      <c r="B4" s="21" t="s">
        <v>65</v>
      </c>
      <c r="C4" s="20" t="s">
        <v>71</v>
      </c>
      <c r="D4" s="19" t="s">
        <v>68</v>
      </c>
      <c r="E4" s="20" t="s">
        <v>70</v>
      </c>
      <c r="F4" s="20" t="s">
        <v>73</v>
      </c>
      <c r="G4" s="20" t="s">
        <v>75</v>
      </c>
      <c r="H4" s="20" t="s">
        <v>76</v>
      </c>
      <c r="I4" s="20" t="s">
        <v>77</v>
      </c>
      <c r="J4" s="20" t="s">
        <v>67</v>
      </c>
    </row>
    <row r="5" spans="1:10" x14ac:dyDescent="0.2">
      <c r="A5" s="1" t="s">
        <v>54</v>
      </c>
      <c r="B5" s="1">
        <v>87.992999999999995</v>
      </c>
      <c r="C5" s="18">
        <v>671394</v>
      </c>
      <c r="D5" s="5">
        <f>C5*0.1/B5</f>
        <v>763.00842112440773</v>
      </c>
      <c r="E5">
        <v>117.9</v>
      </c>
      <c r="F5" s="5">
        <f>C5*F$2/1000</f>
        <v>324.16801212121214</v>
      </c>
      <c r="G5" s="5">
        <f>F5/G$2</f>
        <v>674.59183795399872</v>
      </c>
      <c r="H5" s="5">
        <f>(C5/1000+E5)*(1-F$2)</f>
        <v>408.20053333333334</v>
      </c>
      <c r="I5" s="5">
        <f>H5+G5</f>
        <v>1082.7923712873321</v>
      </c>
      <c r="J5" s="5">
        <f>I5*100/B5</f>
        <v>1230.5437606256544</v>
      </c>
    </row>
    <row r="6" spans="1:10" x14ac:dyDescent="0.2">
      <c r="A6" s="1" t="s">
        <v>56</v>
      </c>
      <c r="B6" s="1">
        <v>89.295000000000002</v>
      </c>
      <c r="C6" s="18">
        <v>687423</v>
      </c>
      <c r="D6" s="5">
        <f t="shared" ref="D6:D12" si="0">C6*0.1/B6</f>
        <v>769.83369729548133</v>
      </c>
      <c r="E6">
        <v>120.9</v>
      </c>
      <c r="F6" s="5">
        <f t="shared" ref="F6:F12" si="1">C6*F$2/1000</f>
        <v>331.90726666666671</v>
      </c>
      <c r="G6" s="5">
        <f t="shared" ref="G6:G12" si="2">F6/G$2</f>
        <v>690.69718380243455</v>
      </c>
      <c r="H6" s="5">
        <f t="shared" ref="H6:H12" si="3">(C6/1000+E6)*(1-F$2)</f>
        <v>418.04179393939393</v>
      </c>
      <c r="I6" s="5">
        <f t="shared" ref="I6:I12" si="4">H6+G6</f>
        <v>1108.7389777418284</v>
      </c>
      <c r="J6" s="5">
        <f t="shared" ref="J6:J12" si="5">I6*100/B6</f>
        <v>1241.658522584499</v>
      </c>
    </row>
    <row r="7" spans="1:10" x14ac:dyDescent="0.2">
      <c r="A7" s="1" t="s">
        <v>57</v>
      </c>
      <c r="B7" s="1">
        <v>90.751999999999995</v>
      </c>
      <c r="C7" s="18">
        <v>702928</v>
      </c>
      <c r="D7" s="5">
        <f t="shared" si="0"/>
        <v>774.55923836389286</v>
      </c>
      <c r="E7">
        <v>123.9</v>
      </c>
      <c r="F7" s="5">
        <f t="shared" si="1"/>
        <v>339.39351919191927</v>
      </c>
      <c r="G7" s="5">
        <f t="shared" si="2"/>
        <v>706.27603384797681</v>
      </c>
      <c r="H7" s="5">
        <f t="shared" si="3"/>
        <v>427.61205656565653</v>
      </c>
      <c r="I7" s="5">
        <f t="shared" si="4"/>
        <v>1133.8880904136333</v>
      </c>
      <c r="J7" s="5">
        <f t="shared" si="5"/>
        <v>1249.4359247329353</v>
      </c>
    </row>
    <row r="8" spans="1:10" x14ac:dyDescent="0.2">
      <c r="A8" s="1" t="s">
        <v>58</v>
      </c>
      <c r="B8" s="1">
        <v>91.063000000000002</v>
      </c>
      <c r="C8" s="18">
        <v>710239</v>
      </c>
      <c r="D8" s="5">
        <f t="shared" si="0"/>
        <v>779.94245741958866</v>
      </c>
      <c r="E8">
        <v>125.4</v>
      </c>
      <c r="F8" s="5">
        <f t="shared" si="1"/>
        <v>342.92347676767685</v>
      </c>
      <c r="G8" s="5">
        <f t="shared" si="2"/>
        <v>713.62185601392059</v>
      </c>
      <c r="H8" s="5">
        <f t="shared" si="3"/>
        <v>432.1688565656566</v>
      </c>
      <c r="I8" s="5">
        <f t="shared" si="4"/>
        <v>1145.7907125795773</v>
      </c>
      <c r="J8" s="5">
        <f t="shared" si="5"/>
        <v>1258.239584221448</v>
      </c>
    </row>
    <row r="9" spans="1:10" x14ac:dyDescent="0.2">
      <c r="A9" s="1" t="s">
        <v>59</v>
      </c>
      <c r="B9" s="1">
        <v>89.168000000000006</v>
      </c>
      <c r="C9" s="18">
        <v>726021</v>
      </c>
      <c r="D9" s="5">
        <f t="shared" si="0"/>
        <v>814.21698367127226</v>
      </c>
      <c r="E9">
        <v>128.19999999999999</v>
      </c>
      <c r="F9" s="5">
        <f t="shared" si="1"/>
        <v>350.54347272727279</v>
      </c>
      <c r="G9" s="5">
        <f t="shared" si="2"/>
        <v>729.47902540564883</v>
      </c>
      <c r="H9" s="5">
        <f t="shared" si="3"/>
        <v>441.7789414141414</v>
      </c>
      <c r="I9" s="5">
        <f t="shared" si="4"/>
        <v>1171.2579668197902</v>
      </c>
      <c r="J9" s="5">
        <f t="shared" si="5"/>
        <v>1313.5406948903083</v>
      </c>
    </row>
    <row r="10" spans="1:10" x14ac:dyDescent="0.2">
      <c r="A10" s="1" t="s">
        <v>60</v>
      </c>
      <c r="B10" s="1">
        <v>86.369</v>
      </c>
      <c r="C10" s="18">
        <v>745934</v>
      </c>
      <c r="D10" s="5">
        <f t="shared" si="0"/>
        <v>863.65941483634185</v>
      </c>
      <c r="E10">
        <v>132</v>
      </c>
      <c r="F10" s="5">
        <f t="shared" si="1"/>
        <v>360.15803232323236</v>
      </c>
      <c r="G10" s="5">
        <f t="shared" si="2"/>
        <v>749.48687067858532</v>
      </c>
      <c r="H10" s="5">
        <f t="shared" si="3"/>
        <v>454.04263434343432</v>
      </c>
      <c r="I10" s="5">
        <f t="shared" si="4"/>
        <v>1203.5295050220197</v>
      </c>
      <c r="J10" s="5">
        <f t="shared" si="5"/>
        <v>1393.4739374335927</v>
      </c>
    </row>
    <row r="11" spans="1:10" x14ac:dyDescent="0.2">
      <c r="A11" s="1" t="s">
        <v>61</v>
      </c>
      <c r="B11" s="1">
        <v>87.855999999999995</v>
      </c>
      <c r="C11" s="18">
        <v>765536</v>
      </c>
      <c r="D11" s="5">
        <f t="shared" si="0"/>
        <v>871.35312329266083</v>
      </c>
      <c r="E11">
        <v>135.69999999999999</v>
      </c>
      <c r="F11" s="5">
        <f t="shared" si="1"/>
        <v>369.62243232323237</v>
      </c>
      <c r="G11" s="5">
        <f t="shared" si="2"/>
        <v>769.18223466392681</v>
      </c>
      <c r="H11" s="5">
        <f t="shared" si="3"/>
        <v>466.09376969696962</v>
      </c>
      <c r="I11" s="5">
        <f t="shared" si="4"/>
        <v>1235.2760043608964</v>
      </c>
      <c r="J11" s="5">
        <f t="shared" si="5"/>
        <v>1406.0234979522133</v>
      </c>
    </row>
    <row r="12" spans="1:10" x14ac:dyDescent="0.2">
      <c r="A12" s="1" t="s">
        <v>62</v>
      </c>
      <c r="B12" s="1">
        <v>88.873000000000005</v>
      </c>
      <c r="C12" s="18">
        <v>781603</v>
      </c>
      <c r="D12" s="5">
        <f t="shared" si="0"/>
        <v>879.46057857842084</v>
      </c>
      <c r="E12">
        <v>138.1</v>
      </c>
      <c r="F12" s="5">
        <f t="shared" si="1"/>
        <v>377.38003434343437</v>
      </c>
      <c r="G12" s="5">
        <f t="shared" si="2"/>
        <v>785.32576150570208</v>
      </c>
      <c r="H12" s="5">
        <f t="shared" si="3"/>
        <v>475.64437979797981</v>
      </c>
      <c r="I12" s="5">
        <f t="shared" si="4"/>
        <v>1260.9701413036819</v>
      </c>
      <c r="J12" s="5">
        <f t="shared" si="5"/>
        <v>1418.8450275153104</v>
      </c>
    </row>
    <row r="13" spans="1:10" x14ac:dyDescent="0.2">
      <c r="A13" s="1" t="s">
        <v>74</v>
      </c>
    </row>
    <row r="14" spans="1:10" x14ac:dyDescent="0.2">
      <c r="A14">
        <v>2024</v>
      </c>
      <c r="C14" s="17">
        <f>AVERAGE(C5:C8)</f>
        <v>692996</v>
      </c>
      <c r="D14" s="22">
        <f>AVERAGE(D5:D8)</f>
        <v>771.83595355084265</v>
      </c>
      <c r="E14" s="22">
        <f>AVERAGE(E5:E8)</f>
        <v>122.02500000000001</v>
      </c>
      <c r="F14" s="22">
        <f t="shared" ref="F14:J14" si="6">AVERAGE(F5:F8)</f>
        <v>334.59806868686877</v>
      </c>
      <c r="G14" s="22">
        <f t="shared" si="6"/>
        <v>696.29672790458267</v>
      </c>
      <c r="H14" s="22">
        <f t="shared" si="6"/>
        <v>421.50581010101013</v>
      </c>
      <c r="I14" s="22">
        <f t="shared" si="6"/>
        <v>1117.8025380055929</v>
      </c>
      <c r="J14" s="22">
        <f t="shared" si="6"/>
        <v>1244.9694480411342</v>
      </c>
    </row>
    <row r="15" spans="1:10" x14ac:dyDescent="0.2">
      <c r="A15">
        <v>2025</v>
      </c>
      <c r="C15" s="17">
        <f>AVERAGE(C9:C12)</f>
        <v>754773.5</v>
      </c>
      <c r="D15" s="22">
        <f>AVERAGE(D9:D12)</f>
        <v>857.17252509467403</v>
      </c>
      <c r="E15" s="22">
        <f>AVERAGE(E9:E12)</f>
        <v>133.5</v>
      </c>
      <c r="F15" s="22">
        <f t="shared" ref="F15:J15" si="7">AVERAGE(F9:F12)</f>
        <v>364.42599292929293</v>
      </c>
      <c r="G15" s="22">
        <f t="shared" si="7"/>
        <v>758.36847306346567</v>
      </c>
      <c r="H15" s="22">
        <f t="shared" si="7"/>
        <v>459.38993131313129</v>
      </c>
      <c r="I15" s="22">
        <f t="shared" si="7"/>
        <v>1217.7584043765969</v>
      </c>
      <c r="J15" s="22">
        <f t="shared" si="7"/>
        <v>1382.9707894478561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2042-6A8E-4A4D-8939-A5A970615F74}">
  <dimension ref="A1:E27"/>
  <sheetViews>
    <sheetView tabSelected="1" workbookViewId="0">
      <selection activeCell="I10" sqref="I10"/>
    </sheetView>
  </sheetViews>
  <sheetFormatPr baseColWidth="10" defaultRowHeight="16" x14ac:dyDescent="0.2"/>
  <cols>
    <col min="3" max="3" width="14.5" customWidth="1"/>
    <col min="6" max="6" width="11.1640625" bestFit="1" customWidth="1"/>
  </cols>
  <sheetData>
    <row r="1" spans="1:5" ht="51" x14ac:dyDescent="0.2">
      <c r="B1" s="26" t="s">
        <v>80</v>
      </c>
      <c r="C1" s="20" t="s">
        <v>79</v>
      </c>
      <c r="D1" t="s">
        <v>81</v>
      </c>
      <c r="E1" t="s">
        <v>82</v>
      </c>
    </row>
    <row r="2" spans="1:5" x14ac:dyDescent="0.2">
      <c r="A2">
        <v>2003</v>
      </c>
      <c r="B2" s="5">
        <v>178.61888369429101</v>
      </c>
      <c r="C2" s="27">
        <v>757972.5</v>
      </c>
      <c r="D2" s="5">
        <f>B2*1000000000/C2</f>
        <v>235653.51473079962</v>
      </c>
      <c r="E2" s="5">
        <f>LN(D2)</f>
        <v>12.370117847287538</v>
      </c>
    </row>
    <row r="3" spans="1:5" x14ac:dyDescent="0.2">
      <c r="A3">
        <v>2004</v>
      </c>
      <c r="B3" s="5">
        <v>199.93856843466966</v>
      </c>
      <c r="C3" s="27">
        <v>812342.1</v>
      </c>
      <c r="D3" s="5">
        <f t="shared" ref="D3:D24" si="0">B3*1000000000/C3</f>
        <v>246126.06983519584</v>
      </c>
      <c r="E3" s="5">
        <f t="shared" ref="E3:E24" si="1">LN(D3)</f>
        <v>12.413599162646843</v>
      </c>
    </row>
    <row r="4" spans="1:5" x14ac:dyDescent="0.2">
      <c r="A4">
        <v>2005</v>
      </c>
      <c r="B4" s="5">
        <v>219.01808188514775</v>
      </c>
      <c r="C4" s="27">
        <v>831016.5</v>
      </c>
      <c r="D4" s="5">
        <f t="shared" si="0"/>
        <v>263554.43229484343</v>
      </c>
      <c r="E4" s="5">
        <f t="shared" si="1"/>
        <v>12.482015199804026</v>
      </c>
    </row>
    <row r="5" spans="1:5" x14ac:dyDescent="0.2">
      <c r="A5">
        <v>2006</v>
      </c>
      <c r="B5" s="5">
        <v>232.13879676347611</v>
      </c>
      <c r="C5" s="27">
        <v>846661.6</v>
      </c>
      <c r="D5" s="5">
        <f t="shared" si="0"/>
        <v>274181.32198681991</v>
      </c>
      <c r="E5" s="5">
        <f t="shared" si="1"/>
        <v>12.521544925580207</v>
      </c>
    </row>
    <row r="6" spans="1:5" x14ac:dyDescent="0.2">
      <c r="A6">
        <v>2007</v>
      </c>
      <c r="B6" s="5">
        <v>254.68047671909716</v>
      </c>
      <c r="C6" s="27">
        <v>906412.1</v>
      </c>
      <c r="D6" s="5">
        <f t="shared" si="0"/>
        <v>280976.47496000677</v>
      </c>
      <c r="E6" s="5">
        <f t="shared" si="1"/>
        <v>12.546026225807717</v>
      </c>
    </row>
    <row r="7" spans="1:5" x14ac:dyDescent="0.2">
      <c r="A7">
        <v>2008</v>
      </c>
      <c r="B7" s="5">
        <v>275.84431558548971</v>
      </c>
      <c r="C7" s="27">
        <v>1033033</v>
      </c>
      <c r="D7" s="5">
        <f t="shared" si="0"/>
        <v>267023.72100938665</v>
      </c>
      <c r="E7" s="5">
        <f t="shared" si="1"/>
        <v>12.49509277616789</v>
      </c>
    </row>
    <row r="8" spans="1:5" x14ac:dyDescent="0.2">
      <c r="A8">
        <v>2009</v>
      </c>
      <c r="B8" s="5">
        <v>285.27574306662831</v>
      </c>
      <c r="C8" s="27">
        <v>951410</v>
      </c>
      <c r="D8" s="5">
        <f t="shared" si="0"/>
        <v>299845.22242422123</v>
      </c>
      <c r="E8" s="5">
        <f t="shared" si="1"/>
        <v>12.611021695250516</v>
      </c>
    </row>
    <row r="9" spans="1:5" x14ac:dyDescent="0.2">
      <c r="A9">
        <v>2010</v>
      </c>
      <c r="B9" s="5">
        <v>294.43918468386028</v>
      </c>
      <c r="C9" s="27">
        <v>1026657</v>
      </c>
      <c r="D9" s="5">
        <f t="shared" si="0"/>
        <v>286794.11398730084</v>
      </c>
      <c r="E9" s="5">
        <f t="shared" si="1"/>
        <v>12.566519864440171</v>
      </c>
    </row>
    <row r="10" spans="1:5" x14ac:dyDescent="0.2">
      <c r="A10">
        <v>2011</v>
      </c>
      <c r="B10" s="5">
        <v>328.92067452077299</v>
      </c>
      <c r="C10" s="27">
        <v>1043759</v>
      </c>
      <c r="D10" s="5">
        <f t="shared" si="0"/>
        <v>315130.86308311881</v>
      </c>
      <c r="E10" s="5">
        <f t="shared" si="1"/>
        <v>12.660743269896255</v>
      </c>
    </row>
    <row r="11" spans="1:5" x14ac:dyDescent="0.2">
      <c r="A11">
        <v>2012</v>
      </c>
      <c r="B11" s="5">
        <v>367.84408993651323</v>
      </c>
      <c r="C11" s="27">
        <v>1081778</v>
      </c>
      <c r="D11" s="5">
        <f t="shared" si="0"/>
        <v>340036.57861087326</v>
      </c>
      <c r="E11" s="5">
        <f t="shared" si="1"/>
        <v>12.736808474955211</v>
      </c>
    </row>
    <row r="12" spans="1:5" x14ac:dyDescent="0.2">
      <c r="A12">
        <v>2013</v>
      </c>
      <c r="B12" s="5">
        <v>397.39002740181365</v>
      </c>
      <c r="C12" s="27">
        <v>1102825</v>
      </c>
      <c r="D12" s="5">
        <f t="shared" si="0"/>
        <v>360338.24713967642</v>
      </c>
      <c r="E12" s="5">
        <f t="shared" si="1"/>
        <v>12.794798444695619</v>
      </c>
    </row>
    <row r="13" spans="1:5" x14ac:dyDescent="0.2">
      <c r="A13">
        <v>2014</v>
      </c>
      <c r="B13" s="5">
        <v>432.06477090115447</v>
      </c>
      <c r="C13" s="27">
        <v>1233512</v>
      </c>
      <c r="D13" s="5">
        <f t="shared" si="0"/>
        <v>350272.04510467226</v>
      </c>
      <c r="E13" s="5">
        <f t="shared" si="1"/>
        <v>12.766465403274001</v>
      </c>
    </row>
    <row r="14" spans="1:5" x14ac:dyDescent="0.2">
      <c r="A14">
        <v>2015</v>
      </c>
      <c r="B14" s="5">
        <v>465.13751961676064</v>
      </c>
      <c r="C14" s="27">
        <v>1350468</v>
      </c>
      <c r="D14" s="5">
        <f t="shared" si="0"/>
        <v>344426.9094986039</v>
      </c>
      <c r="E14" s="5">
        <f t="shared" si="1"/>
        <v>12.749637182916025</v>
      </c>
    </row>
    <row r="15" spans="1:5" x14ac:dyDescent="0.2">
      <c r="A15">
        <v>2016</v>
      </c>
      <c r="B15" s="5">
        <v>522.66586904172959</v>
      </c>
      <c r="C15" s="27">
        <v>1481561</v>
      </c>
      <c r="D15" s="5">
        <f t="shared" si="0"/>
        <v>352780.5261084286</v>
      </c>
      <c r="E15" s="5">
        <f t="shared" si="1"/>
        <v>12.773601403485941</v>
      </c>
    </row>
    <row r="16" spans="1:5" x14ac:dyDescent="0.2">
      <c r="A16">
        <v>2017</v>
      </c>
      <c r="B16" s="5">
        <v>592.15170842460589</v>
      </c>
      <c r="C16" s="27">
        <v>1538001</v>
      </c>
      <c r="D16" s="5">
        <f t="shared" si="0"/>
        <v>385013.86437629483</v>
      </c>
      <c r="E16" s="5">
        <f t="shared" si="1"/>
        <v>12.861034623988527</v>
      </c>
    </row>
    <row r="17" spans="1:5" x14ac:dyDescent="0.2">
      <c r="A17">
        <v>2018</v>
      </c>
      <c r="B17" s="5">
        <v>679.16598769317886</v>
      </c>
      <c r="C17" s="27">
        <v>1684284</v>
      </c>
      <c r="D17" s="5">
        <f t="shared" si="0"/>
        <v>403237.21396936552</v>
      </c>
      <c r="E17" s="5">
        <f t="shared" si="1"/>
        <v>12.907280288031236</v>
      </c>
    </row>
    <row r="18" spans="1:5" x14ac:dyDescent="0.2">
      <c r="A18">
        <v>2019</v>
      </c>
      <c r="B18" s="5">
        <v>734.42992491062387</v>
      </c>
      <c r="C18" s="27">
        <v>1818971</v>
      </c>
      <c r="D18" s="5">
        <f t="shared" si="0"/>
        <v>403761.20614931406</v>
      </c>
      <c r="E18" s="5">
        <f t="shared" si="1"/>
        <v>12.908578908302415</v>
      </c>
    </row>
    <row r="19" spans="1:5" x14ac:dyDescent="0.2">
      <c r="A19">
        <v>2020</v>
      </c>
      <c r="B19" s="5">
        <v>807.45305486994425</v>
      </c>
      <c r="C19" s="27">
        <v>1972964</v>
      </c>
      <c r="D19" s="5">
        <f t="shared" si="0"/>
        <v>409258.88909779611</v>
      </c>
      <c r="E19" s="5">
        <f t="shared" si="1"/>
        <v>12.922103215456374</v>
      </c>
    </row>
    <row r="20" spans="1:5" x14ac:dyDescent="0.2">
      <c r="A20">
        <v>2021</v>
      </c>
      <c r="B20" s="5">
        <v>931.60747611260467</v>
      </c>
      <c r="C20" s="27">
        <v>2009621</v>
      </c>
      <c r="D20" s="5">
        <f t="shared" si="0"/>
        <v>463573.7166921547</v>
      </c>
      <c r="E20" s="5">
        <f t="shared" si="1"/>
        <v>13.04672069490648</v>
      </c>
    </row>
    <row r="21" spans="1:5" x14ac:dyDescent="0.2">
      <c r="A21">
        <v>2022</v>
      </c>
      <c r="B21" s="5">
        <v>1075.9728779454845</v>
      </c>
      <c r="C21" s="27">
        <v>2168218</v>
      </c>
      <c r="D21" s="5">
        <f t="shared" si="0"/>
        <v>496247.55349576683</v>
      </c>
      <c r="E21" s="5">
        <f t="shared" si="1"/>
        <v>13.114830180988044</v>
      </c>
    </row>
    <row r="22" spans="1:5" x14ac:dyDescent="0.2">
      <c r="A22">
        <v>2023</v>
      </c>
      <c r="B22" s="5">
        <v>1156.4480100874546</v>
      </c>
      <c r="C22" s="27">
        <v>2213711</v>
      </c>
      <c r="D22" s="5">
        <f t="shared" si="0"/>
        <v>522402.43197393633</v>
      </c>
      <c r="E22" s="5">
        <f t="shared" si="1"/>
        <v>13.166193512320078</v>
      </c>
    </row>
    <row r="23" spans="1:5" x14ac:dyDescent="0.2">
      <c r="A23">
        <v>2024</v>
      </c>
      <c r="B23" s="5">
        <v>1240.156199538116</v>
      </c>
      <c r="C23" s="27">
        <v>2158349</v>
      </c>
      <c r="D23" s="5">
        <f t="shared" si="0"/>
        <v>574585.57422275818</v>
      </c>
      <c r="E23" s="5">
        <f t="shared" si="1"/>
        <v>13.261404319439039</v>
      </c>
    </row>
    <row r="24" spans="1:5" x14ac:dyDescent="0.2">
      <c r="A24">
        <v>2025</v>
      </c>
      <c r="B24" s="5">
        <v>1382.9707894478561</v>
      </c>
      <c r="C24" s="27">
        <v>2331220</v>
      </c>
      <c r="D24" s="5">
        <f t="shared" si="0"/>
        <v>593239.07200858602</v>
      </c>
      <c r="E24" s="5">
        <f t="shared" si="1"/>
        <v>13.293352753578136</v>
      </c>
    </row>
    <row r="26" spans="1:5" x14ac:dyDescent="0.2">
      <c r="B26" s="6">
        <f>LN(B24/B2)/(2025-2003)</f>
        <v>9.3033400712106529E-2</v>
      </c>
      <c r="D26" s="6">
        <f>LN(D21/D2)/(2022-2003)</f>
        <v>3.9195385984237087E-2</v>
      </c>
    </row>
    <row r="27" spans="1:5" x14ac:dyDescent="0.2">
      <c r="D27" s="6">
        <f>LN(D24/D21)/3</f>
        <v>5.9507524196697671E-2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readme</vt:lpstr>
      <vt:lpstr>IO tables</vt:lpstr>
      <vt:lpstr>Annual</vt:lpstr>
      <vt:lpstr>quarterly</vt:lpstr>
      <vt:lpstr>productivity</vt:lpstr>
      <vt:lpstr>Chart1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Bessen, James E</dc:creator>
  <cp:lastModifiedBy>Bessen, James E</cp:lastModifiedBy>
  <dcterms:created xsi:type="dcterms:W3CDTF">2026-04-06T11:53:42Z</dcterms:created>
  <dcterms:modified xsi:type="dcterms:W3CDTF">2026-04-06T18:19:08Z</dcterms:modified>
</cp:coreProperties>
</file>